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leskerb\OneDrive - Mapei Group\Desktop\MAPEBox\"/>
    </mc:Choice>
  </mc:AlternateContent>
  <xr:revisionPtr revIDLastSave="0" documentId="13_ncr:1_{2749B83C-C2CA-4ECB-B7A0-41C47E811AD9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Kalkulation PUMP-PROFI" sheetId="3" r:id="rId1"/>
  </sheets>
  <definedNames>
    <definedName name="_xlnm.Print_Area" localSheetId="0">'Kalkulation PUMP-PROFI'!$A$1:$Q$41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N44" i="3" l="1"/>
  <c r="A111" i="3"/>
  <c r="A112" i="3" s="1"/>
  <c r="D112" i="3" s="1"/>
  <c r="B96" i="3"/>
  <c r="D96" i="3" s="1"/>
  <c r="O8" i="3"/>
  <c r="C8" i="3"/>
  <c r="M13" i="3" s="1"/>
  <c r="O13" i="3" l="1"/>
  <c r="O14" i="3" s="1"/>
  <c r="O22" i="3" s="1"/>
  <c r="C14" i="3"/>
  <c r="O31" i="3" s="1"/>
  <c r="AO46" i="3" s="1"/>
  <c r="D111" i="3"/>
  <c r="B97" i="3"/>
  <c r="B98" i="3" s="1"/>
  <c r="M31" i="3"/>
  <c r="AN46" i="3" s="1"/>
  <c r="D98" i="3"/>
  <c r="B99" i="3"/>
  <c r="E14" i="3"/>
  <c r="A113" i="3"/>
  <c r="O15" i="3" l="1"/>
  <c r="O16" i="3" s="1"/>
  <c r="D97" i="3"/>
  <c r="M9" i="3"/>
  <c r="AH15" i="3"/>
  <c r="AI15" i="3" s="1"/>
  <c r="E15" i="3" s="1"/>
  <c r="A114" i="3"/>
  <c r="D113" i="3"/>
  <c r="O34" i="3"/>
  <c r="O36" i="3" s="1"/>
  <c r="O38" i="3" s="1"/>
  <c r="AO43" i="3" s="1"/>
  <c r="AO45" i="3"/>
  <c r="B100" i="3"/>
  <c r="D99" i="3"/>
  <c r="M14" i="3" l="1"/>
  <c r="B101" i="3"/>
  <c r="D100" i="3"/>
  <c r="D114" i="3"/>
  <c r="A115" i="3"/>
  <c r="A116" i="3" l="1"/>
  <c r="D115" i="3"/>
  <c r="M15" i="3"/>
  <c r="M16" i="3" s="1"/>
  <c r="M22" i="3"/>
  <c r="M34" i="3" s="1"/>
  <c r="C101" i="3"/>
  <c r="B102" i="3"/>
  <c r="D101" i="3"/>
  <c r="D102" i="3" l="1"/>
  <c r="C102" i="3"/>
  <c r="B103" i="3"/>
  <c r="AN45" i="3"/>
  <c r="C99" i="3"/>
  <c r="C111" i="3"/>
  <c r="C96" i="3"/>
  <c r="C112" i="3"/>
  <c r="C97" i="3"/>
  <c r="C100" i="3"/>
  <c r="C114" i="3"/>
  <c r="C98" i="3"/>
  <c r="C113" i="3"/>
  <c r="A117" i="3"/>
  <c r="D116" i="3"/>
  <c r="C116" i="3"/>
  <c r="C115" i="3"/>
  <c r="A118" i="3" l="1"/>
  <c r="C117" i="3"/>
  <c r="D117" i="3"/>
  <c r="M36" i="3"/>
  <c r="M38" i="3" s="1"/>
  <c r="AN43" i="3" s="1"/>
  <c r="B104" i="3"/>
  <c r="D103" i="3"/>
  <c r="C103" i="3"/>
  <c r="D104" i="3" l="1"/>
  <c r="B105" i="3"/>
  <c r="C104" i="3"/>
  <c r="D118" i="3"/>
  <c r="C118" i="3"/>
  <c r="B106" i="3" l="1"/>
  <c r="D105" i="3"/>
  <c r="C105" i="3"/>
  <c r="D106" i="3" l="1"/>
  <c r="C106" i="3"/>
  <c r="B107" i="3"/>
  <c r="B108" i="3" l="1"/>
  <c r="C107" i="3"/>
  <c r="D107" i="3"/>
  <c r="D108" i="3" l="1"/>
  <c r="C10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Lesker Bernd</author>
  </authors>
  <commentList>
    <comment ref="C5" authorId="0" shapeId="0" xr:uid="{92D72D08-CE7A-4359-8AF5-FB5FC7C92A42}">
      <text>
        <r>
          <rPr>
            <b/>
            <sz val="9"/>
            <color indexed="81"/>
            <rFont val="Tahoma"/>
            <family val="2"/>
          </rPr>
          <t>Größe der zu spachtelnden Fläche</t>
        </r>
      </text>
    </comment>
    <comment ref="C7" authorId="0" shapeId="0" xr:uid="{D81C6845-42F7-44F7-AC28-693A78D46088}">
      <text>
        <r>
          <rPr>
            <b/>
            <sz val="9"/>
            <color indexed="81"/>
            <rFont val="Tahoma"/>
            <family val="2"/>
          </rPr>
          <t>Mittlere Schichtdicke über die zu spachtelnde Fläche</t>
        </r>
      </text>
    </comment>
    <comment ref="O7" authorId="0" shapeId="0" xr:uid="{A7409EB9-46E0-4C80-9A7E-A71EC0A9BCFB}">
      <text>
        <r>
          <rPr>
            <b/>
            <sz val="9"/>
            <color indexed="81"/>
            <rFont val="Tahoma"/>
            <family val="2"/>
          </rPr>
          <t>Anmischzeit der Gebinde, Erfahrungsgemäß ohne Reifezeit 3 Min. mit Reifezeit 5 Min.</t>
        </r>
      </text>
    </comment>
    <comment ref="M8" authorId="0" shapeId="0" xr:uid="{A912D503-25BD-45B3-8565-24161923CFC0}">
      <text>
        <r>
          <rPr>
            <b/>
            <sz val="9"/>
            <color indexed="81"/>
            <rFont val="Tahoma"/>
            <family val="2"/>
          </rPr>
          <t>Standardwert = 20
Bei Schichtdücken über 10 mm mit gesonderter Schnecke = 30</t>
        </r>
      </text>
    </comment>
    <comment ref="C9" authorId="0" shapeId="0" xr:uid="{98C8D0A0-4CB1-4FE0-9371-36460101A9B4}">
      <text>
        <r>
          <rPr>
            <b/>
            <sz val="9"/>
            <color indexed="81"/>
            <rFont val="Tahoma"/>
            <family val="2"/>
          </rPr>
          <t>Netto-Einkaufspreis der Sackware in Euro/kg</t>
        </r>
      </text>
    </comment>
    <comment ref="M9" authorId="0" shapeId="0" xr:uid="{77110CA7-16B3-462C-81AA-8E1801E27238}">
      <text>
        <r>
          <rPr>
            <b/>
            <sz val="9"/>
            <color indexed="81"/>
            <rFont val="Tahoma"/>
            <family val="2"/>
          </rPr>
          <t>Automatische Berechnung
Richtwerte:
Aufbau:         30 Minuten
Handling:        3 Minuten je Palette
Reinigung:   15 Minuten
Abbau:          15 Minuten</t>
        </r>
      </text>
    </comment>
    <comment ref="C11" authorId="0" shapeId="0" xr:uid="{72334249-59C8-420F-8D8B-D9DD3BB540A3}">
      <text>
        <r>
          <rPr>
            <b/>
            <sz val="9"/>
            <color indexed="81"/>
            <rFont val="Tahoma"/>
            <family val="2"/>
          </rPr>
          <t>Den Preis eingeben, der seitens des Auftraggebers fürs Spachteln vergütet wird.</t>
        </r>
      </text>
    </comment>
    <comment ref="O11" authorId="0" shapeId="0" xr:uid="{8A0CE3E7-0B5A-4659-87DF-7F1CB8FB7373}">
      <text>
        <r>
          <rPr>
            <b/>
            <sz val="9"/>
            <color indexed="81"/>
            <rFont val="Tahoma"/>
            <family val="2"/>
          </rPr>
          <t>Benötigte Zeit für Transport der Spachtelmasse von Anlieferort bis zum Spachtelbereich
Faustformel:
4 Minuten pro 25 kg pro Etage
BSP:
2 Paletten ins 2. OG
4 Minuten * 80 Gebinde * 2 Etagen = 640 Minuten / 4 Mitarbeiter = 160 Minuten</t>
        </r>
      </text>
    </comment>
  </commentList>
</comments>
</file>

<file path=xl/sharedStrings.xml><?xml version="1.0" encoding="utf-8"?>
<sst xmlns="http://schemas.openxmlformats.org/spreadsheetml/2006/main" count="90" uniqueCount="63">
  <si>
    <t>Die grau hinterlegten Zellen sind variabel und können verändert werden</t>
  </si>
  <si>
    <t>Fläche:</t>
  </si>
  <si>
    <t>qm</t>
  </si>
  <si>
    <t>Maschinentechnik:</t>
  </si>
  <si>
    <t>Per Hand anrühren:</t>
  </si>
  <si>
    <t xml:space="preserve">Schichtstärke: </t>
  </si>
  <si>
    <t>mm</t>
  </si>
  <si>
    <t>Anrührdauer</t>
  </si>
  <si>
    <t>entfällt</t>
  </si>
  <si>
    <t>Min. / Sack</t>
  </si>
  <si>
    <t>Verbrauch:</t>
  </si>
  <si>
    <t>kg/qm</t>
  </si>
  <si>
    <t>Durchlauf:</t>
  </si>
  <si>
    <t>ltr./min.</t>
  </si>
  <si>
    <t xml:space="preserve">Nettopreis Sackware: </t>
  </si>
  <si>
    <t>Euro/kg</t>
  </si>
  <si>
    <t>min.</t>
  </si>
  <si>
    <t>Bereitstellung Material:</t>
  </si>
  <si>
    <t>Angebotspreis für Objekt:</t>
  </si>
  <si>
    <t>Gießzeit</t>
  </si>
  <si>
    <t>Verbrauch Gesamtmenge:</t>
  </si>
  <si>
    <t>kg                   =</t>
  </si>
  <si>
    <t>Gesamtzeit:</t>
  </si>
  <si>
    <t>Std.</t>
  </si>
  <si>
    <t>Lohnkosten</t>
  </si>
  <si>
    <t>€/Stunde</t>
  </si>
  <si>
    <t>maschinell</t>
  </si>
  <si>
    <t>händisch</t>
  </si>
  <si>
    <t>Gesamtlohnkosten</t>
  </si>
  <si>
    <t>€</t>
  </si>
  <si>
    <t>Personalkosten</t>
  </si>
  <si>
    <t>Materialkosten</t>
  </si>
  <si>
    <t>Materialkosten Spachtelmasse:</t>
  </si>
  <si>
    <t>Deckung</t>
  </si>
  <si>
    <t>Gesamtkosten:</t>
  </si>
  <si>
    <t>Kosten je m²:</t>
  </si>
  <si>
    <t>Deckungsbeitrag je m²:</t>
  </si>
  <si>
    <t>Diagramm I:</t>
  </si>
  <si>
    <t>Fläche</t>
  </si>
  <si>
    <t>variabel</t>
  </si>
  <si>
    <t>Wert =</t>
  </si>
  <si>
    <t>m²</t>
  </si>
  <si>
    <t>Diagramm II:</t>
  </si>
  <si>
    <t>Schichtdicke</t>
  </si>
  <si>
    <t xml:space="preserve">Schichtstärke </t>
  </si>
  <si>
    <t>Maschine</t>
  </si>
  <si>
    <t>Hand</t>
  </si>
  <si>
    <t>Schichtstärke</t>
  </si>
  <si>
    <t>Rüstzeit (Auf-, Abbau, Reinigung):</t>
  </si>
  <si>
    <t>1. OBJEKTDATEN</t>
  </si>
  <si>
    <t>2. VERARBEITUNGSZEITEN</t>
  </si>
  <si>
    <t>3. VERARBEITUNGSKOSTEN</t>
  </si>
  <si>
    <t>4. ERGEBNISS</t>
  </si>
  <si>
    <t>Arbeitstage</t>
  </si>
  <si>
    <t>Paletten á 40 x 25 kg</t>
  </si>
  <si>
    <t>x 25 kg Spachtelmasse</t>
  </si>
  <si>
    <t>PUMP IT-Kalkulator</t>
  </si>
  <si>
    <t>Anzahl eigene Mitarbeiter</t>
  </si>
  <si>
    <t xml:space="preserve">               Option B - Maschine Mieten</t>
  </si>
  <si>
    <t xml:space="preserve">               Option A - PUMP-PROFI beauftragen</t>
  </si>
  <si>
    <t>Kosten PUMP-SERVICE</t>
  </si>
  <si>
    <t>Gesamtkosten PUMP-SERVICE*</t>
  </si>
  <si>
    <t>* Details zu den Kosten erhalten Sie auf Anfrage bei unserem Gebietsleiter oder direkt bei unseren PUMP-PROFI Servicepartner, zu finden unter pfp.mapei.de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</si>
</sst>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\ &quot;mm&quot;"/>
    <numFmt numFmtId="165" formatCode="0\ &quot;qm&quot;"/>
    <numFmt numFmtId="166" formatCode="#,##0.00\ &quot;€&quot;"/>
    <numFmt numFmtId="167" formatCode="0.0"/>
    <numFmt numFmtId="168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 tint="-0.499984740745262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1"/>
      <name val="Tahoma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</font>
    <font>
      <sz val="1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110">
    <xf numFmtId="0" fontId="0" fillId="0" borderId="0" xfId="0"/>
    <xf numFmtId="0" fontId="1" fillId="3" borderId="0" xfId="0" applyFont="1" applyFill="1" applyProtection="1"/>
    <xf numFmtId="0" fontId="0" fillId="3" borderId="0" xfId="0" applyFill="1" applyProtection="1"/>
    <xf numFmtId="0" fontId="4" fillId="3" borderId="0" xfId="0" applyFont="1" applyFill="1" applyProtection="1"/>
    <xf numFmtId="0" fontId="0" fillId="3" borderId="0" xfId="0" applyFill="1" applyAlignment="1" applyProtection="1">
      <alignment horizontal="right" vertical="center"/>
    </xf>
    <xf numFmtId="0" fontId="0" fillId="3" borderId="0" xfId="0" applyFill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Protection="1"/>
    <xf numFmtId="0" fontId="13" fillId="3" borderId="0" xfId="0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horizontal="center"/>
    </xf>
    <xf numFmtId="0" fontId="14" fillId="3" borderId="0" xfId="0" applyFont="1" applyFill="1" applyProtection="1"/>
    <xf numFmtId="0" fontId="14" fillId="3" borderId="0" xfId="0" applyFont="1" applyFill="1" applyAlignment="1" applyProtection="1">
      <alignment horizontal="left" vertical="top"/>
    </xf>
    <xf numFmtId="0" fontId="14" fillId="3" borderId="0" xfId="0" applyFont="1" applyFill="1" applyAlignment="1" applyProtection="1">
      <alignment horizontal="left"/>
    </xf>
    <xf numFmtId="0" fontId="14" fillId="3" borderId="0" xfId="0" applyFont="1" applyFill="1" applyAlignment="1" applyProtection="1">
      <alignment horizontal="right"/>
    </xf>
    <xf numFmtId="0" fontId="0" fillId="3" borderId="1" xfId="0" applyFill="1" applyBorder="1" applyAlignment="1" applyProtection="1">
      <alignment horizontal="right"/>
    </xf>
    <xf numFmtId="0" fontId="0" fillId="3" borderId="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right"/>
    </xf>
    <xf numFmtId="0" fontId="0" fillId="3" borderId="3" xfId="0" applyFill="1" applyBorder="1" applyAlignment="1" applyProtection="1">
      <alignment horizontal="right"/>
    </xf>
    <xf numFmtId="164" fontId="0" fillId="3" borderId="12" xfId="0" applyNumberFormat="1" applyFill="1" applyBorder="1" applyAlignment="1" applyProtection="1">
      <alignment horizontal="right"/>
    </xf>
    <xf numFmtId="165" fontId="0" fillId="3" borderId="13" xfId="0" applyNumberFormat="1" applyFill="1" applyBorder="1" applyProtection="1"/>
    <xf numFmtId="166" fontId="0" fillId="3" borderId="13" xfId="0" applyNumberFormat="1" applyFont="1" applyFill="1" applyBorder="1" applyProtection="1"/>
    <xf numFmtId="166" fontId="0" fillId="3" borderId="14" xfId="0" applyNumberFormat="1" applyFont="1" applyFill="1" applyBorder="1" applyProtection="1"/>
    <xf numFmtId="164" fontId="0" fillId="3" borderId="15" xfId="0" applyNumberFormat="1" applyFill="1" applyBorder="1" applyAlignment="1" applyProtection="1">
      <alignment horizontal="right"/>
    </xf>
    <xf numFmtId="165" fontId="0" fillId="3" borderId="16" xfId="0" applyNumberFormat="1" applyFill="1" applyBorder="1" applyProtection="1"/>
    <xf numFmtId="166" fontId="0" fillId="3" borderId="16" xfId="0" applyNumberFormat="1" applyFont="1" applyFill="1" applyBorder="1" applyProtection="1"/>
    <xf numFmtId="166" fontId="0" fillId="3" borderId="17" xfId="0" applyNumberFormat="1" applyFont="1" applyFill="1" applyBorder="1" applyProtection="1"/>
    <xf numFmtId="164" fontId="0" fillId="3" borderId="18" xfId="0" applyNumberFormat="1" applyFill="1" applyBorder="1" applyAlignment="1" applyProtection="1">
      <alignment horizontal="right"/>
    </xf>
    <xf numFmtId="165" fontId="0" fillId="3" borderId="19" xfId="0" applyNumberFormat="1" applyFill="1" applyBorder="1" applyProtection="1"/>
    <xf numFmtId="166" fontId="0" fillId="3" borderId="19" xfId="0" applyNumberFormat="1" applyFont="1" applyFill="1" applyBorder="1" applyProtection="1"/>
    <xf numFmtId="166" fontId="0" fillId="3" borderId="20" xfId="0" applyNumberFormat="1" applyFont="1" applyFill="1" applyBorder="1" applyProtection="1"/>
    <xf numFmtId="0" fontId="5" fillId="4" borderId="4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6" xfId="0" applyFill="1" applyBorder="1" applyAlignment="1" applyProtection="1">
      <alignment vertical="center"/>
    </xf>
    <xf numFmtId="0" fontId="6" fillId="4" borderId="0" xfId="0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8" xfId="0" applyFill="1" applyBorder="1" applyAlignment="1" applyProtection="1">
      <alignment vertical="center"/>
    </xf>
    <xf numFmtId="0" fontId="6" fillId="4" borderId="7" xfId="0" applyFont="1" applyFill="1" applyBorder="1" applyAlignment="1" applyProtection="1">
      <alignment vertical="center"/>
    </xf>
    <xf numFmtId="1" fontId="0" fillId="4" borderId="0" xfId="0" applyNumberFormat="1" applyFill="1" applyBorder="1" applyAlignment="1" applyProtection="1">
      <alignment vertical="center"/>
    </xf>
    <xf numFmtId="0" fontId="6" fillId="4" borderId="8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vertical="center"/>
    </xf>
    <xf numFmtId="0" fontId="6" fillId="4" borderId="10" xfId="0" applyFont="1" applyFill="1" applyBorder="1" applyAlignment="1" applyProtection="1">
      <alignment horizontal="left" vertical="center" wrapText="1"/>
    </xf>
    <xf numFmtId="0" fontId="6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right"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1" fontId="6" fillId="4" borderId="0" xfId="0" applyNumberFormat="1" applyFont="1" applyFill="1" applyBorder="1" applyAlignment="1" applyProtection="1">
      <alignment vertical="center"/>
    </xf>
    <xf numFmtId="2" fontId="6" fillId="4" borderId="0" xfId="0" applyNumberFormat="1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vertical="center"/>
    </xf>
    <xf numFmtId="0" fontId="6" fillId="4" borderId="5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>
      <alignment vertical="center"/>
      <protection locked="0"/>
    </xf>
    <xf numFmtId="2" fontId="7" fillId="5" borderId="0" xfId="0" applyNumberFormat="1" applyFont="1" applyFill="1" applyBorder="1" applyAlignment="1" applyProtection="1">
      <alignment vertical="center"/>
      <protection locked="0"/>
    </xf>
    <xf numFmtId="2" fontId="1" fillId="3" borderId="0" xfId="0" applyNumberFormat="1" applyFont="1" applyFill="1" applyProtection="1"/>
    <xf numFmtId="167" fontId="1" fillId="3" borderId="0" xfId="0" applyNumberFormat="1" applyFont="1" applyFill="1" applyProtection="1"/>
    <xf numFmtId="2" fontId="6" fillId="4" borderId="10" xfId="0" applyNumberFormat="1" applyFont="1" applyFill="1" applyBorder="1" applyAlignment="1" applyProtection="1">
      <alignment vertical="center" wrapText="1"/>
    </xf>
    <xf numFmtId="0" fontId="16" fillId="4" borderId="0" xfId="0" applyFont="1" applyFill="1" applyBorder="1" applyAlignment="1" applyProtection="1">
      <alignment vertical="center"/>
    </xf>
    <xf numFmtId="2" fontId="17" fillId="4" borderId="0" xfId="0" applyNumberFormat="1" applyFont="1" applyFill="1" applyBorder="1" applyAlignment="1" applyProtection="1">
      <alignment vertical="center"/>
    </xf>
    <xf numFmtId="0" fontId="1" fillId="0" borderId="0" xfId="0" applyFont="1" applyFill="1" applyProtection="1"/>
    <xf numFmtId="0" fontId="9" fillId="0" borderId="0" xfId="0" applyFont="1" applyFill="1" applyAlignment="1" applyProtection="1">
      <alignment textRotation="45"/>
    </xf>
    <xf numFmtId="0" fontId="2" fillId="0" borderId="0" xfId="0" applyFont="1" applyFill="1" applyProtection="1"/>
    <xf numFmtId="0" fontId="0" fillId="0" borderId="0" xfId="0" applyFill="1" applyProtection="1"/>
    <xf numFmtId="0" fontId="18" fillId="0" borderId="0" xfId="0" applyFont="1" applyFill="1" applyProtection="1"/>
    <xf numFmtId="0" fontId="6" fillId="4" borderId="10" xfId="0" applyFont="1" applyFill="1" applyBorder="1" applyAlignment="1" applyProtection="1">
      <alignment horizontal="left" vertical="center"/>
    </xf>
    <xf numFmtId="1" fontId="6" fillId="4" borderId="0" xfId="0" applyNumberFormat="1" applyFont="1" applyFill="1" applyBorder="1" applyAlignment="1" applyProtection="1">
      <alignment horizontal="right" vertical="center"/>
    </xf>
    <xf numFmtId="0" fontId="6" fillId="4" borderId="7" xfId="0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right" vertical="center"/>
    </xf>
    <xf numFmtId="0" fontId="8" fillId="4" borderId="7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horizontal="right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0" xfId="0" applyFont="1" applyFill="1" applyBorder="1" applyAlignment="1" applyProtection="1">
      <alignment horizontal="right" vertical="center"/>
    </xf>
    <xf numFmtId="0" fontId="19" fillId="4" borderId="7" xfId="0" applyFont="1" applyFill="1" applyBorder="1" applyAlignment="1" applyProtection="1">
      <alignment horizontal="right" vertical="center"/>
    </xf>
    <xf numFmtId="0" fontId="5" fillId="6" borderId="4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right" vertical="center"/>
    </xf>
    <xf numFmtId="0" fontId="6" fillId="6" borderId="5" xfId="0" applyFont="1" applyFill="1" applyBorder="1" applyAlignment="1" applyProtection="1">
      <alignment vertical="center"/>
    </xf>
    <xf numFmtId="0" fontId="6" fillId="6" borderId="6" xfId="0" applyFont="1" applyFill="1" applyBorder="1" applyAlignment="1" applyProtection="1">
      <alignment vertical="center"/>
    </xf>
    <xf numFmtId="2" fontId="8" fillId="6" borderId="0" xfId="0" applyNumberFormat="1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11" fillId="6" borderId="8" xfId="0" applyFont="1" applyFill="1" applyBorder="1" applyAlignment="1" applyProtection="1">
      <alignment vertical="center"/>
    </xf>
    <xf numFmtId="0" fontId="8" fillId="6" borderId="7" xfId="0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0" fontId="10" fillId="6" borderId="7" xfId="0" applyFont="1" applyFill="1" applyBorder="1" applyAlignment="1" applyProtection="1">
      <alignment horizontal="right" vertical="center"/>
    </xf>
    <xf numFmtId="0" fontId="10" fillId="6" borderId="0" xfId="0" applyFont="1" applyFill="1" applyBorder="1" applyAlignment="1" applyProtection="1">
      <alignment horizontal="right" vertical="center"/>
    </xf>
    <xf numFmtId="0" fontId="6" fillId="6" borderId="9" xfId="0" applyFont="1" applyFill="1" applyBorder="1" applyAlignment="1" applyProtection="1">
      <alignment vertical="center"/>
    </xf>
    <xf numFmtId="0" fontId="6" fillId="6" borderId="10" xfId="0" applyFont="1" applyFill="1" applyBorder="1" applyAlignment="1" applyProtection="1">
      <alignment vertical="center"/>
    </xf>
    <xf numFmtId="0" fontId="6" fillId="6" borderId="11" xfId="0" applyFont="1" applyFill="1" applyBorder="1" applyAlignment="1" applyProtection="1">
      <alignment vertical="center"/>
    </xf>
    <xf numFmtId="2" fontId="8" fillId="6" borderId="21" xfId="0" applyNumberFormat="1" applyFont="1" applyFill="1" applyBorder="1" applyAlignment="1" applyProtection="1">
      <alignment vertical="center"/>
    </xf>
    <xf numFmtId="0" fontId="21" fillId="3" borderId="0" xfId="0" applyFont="1" applyFill="1" applyProtection="1"/>
    <xf numFmtId="168" fontId="6" fillId="4" borderId="0" xfId="1" applyNumberFormat="1" applyFont="1" applyFill="1" applyBorder="1" applyAlignment="1" applyProtection="1">
      <alignment vertical="center"/>
    </xf>
    <xf numFmtId="168" fontId="7" fillId="5" borderId="0" xfId="1" applyNumberFormat="1" applyFont="1" applyFill="1" applyBorder="1" applyAlignment="1" applyProtection="1">
      <alignment vertical="center"/>
      <protection locked="0"/>
    </xf>
    <xf numFmtId="168" fontId="8" fillId="6" borderId="0" xfId="1" applyNumberFormat="1" applyFont="1" applyFill="1" applyBorder="1" applyAlignment="1" applyProtection="1">
      <alignment vertical="center"/>
    </xf>
    <xf numFmtId="0" fontId="6" fillId="4" borderId="7" xfId="0" applyFont="1" applyFill="1" applyBorder="1" applyAlignment="1" applyProtection="1">
      <alignment horizontal="right" vertical="center"/>
    </xf>
    <xf numFmtId="0" fontId="6" fillId="4" borderId="0" xfId="0" applyFont="1" applyFill="1" applyBorder="1" applyAlignment="1" applyProtection="1">
      <alignment horizontal="right" vertical="center"/>
    </xf>
    <xf numFmtId="0" fontId="8" fillId="6" borderId="7" xfId="0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0" fontId="10" fillId="6" borderId="7" xfId="0" applyFont="1" applyFill="1" applyBorder="1" applyAlignment="1" applyProtection="1">
      <alignment horizontal="right" vertical="center"/>
    </xf>
    <xf numFmtId="0" fontId="10" fillId="6" borderId="0" xfId="0" applyFont="1" applyFill="1" applyBorder="1" applyAlignment="1" applyProtection="1">
      <alignment horizontal="right" vertical="center"/>
    </xf>
    <xf numFmtId="0" fontId="8" fillId="4" borderId="7" xfId="0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left" vertical="center"/>
    </xf>
    <xf numFmtId="0" fontId="10" fillId="4" borderId="7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right" vertical="center"/>
    </xf>
    <xf numFmtId="0" fontId="6" fillId="4" borderId="10" xfId="0" applyFont="1" applyFill="1" applyBorder="1" applyAlignment="1" applyProtection="1">
      <alignment horizontal="right" vertical="center"/>
    </xf>
    <xf numFmtId="0" fontId="8" fillId="4" borderId="7" xfId="0" applyFont="1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1162089168999"/>
          <c:y val="3.6809815950920297E-2"/>
          <c:w val="0.68544977579430599"/>
          <c:h val="0.80216828370811899"/>
        </c:manualLayout>
      </c:layout>
      <c:scatterChart>
        <c:scatterStyle val="lineMarker"/>
        <c:varyColors val="0"/>
        <c:ser>
          <c:idx val="1"/>
          <c:order val="0"/>
          <c:tx>
            <c:v>Hand</c:v>
          </c:tx>
          <c:spPr>
            <a:ln>
              <a:prstDash val="dash"/>
            </a:ln>
          </c:spPr>
          <c:marker>
            <c:symbol val="none"/>
          </c:marker>
          <c:yVal>
            <c:numLit>
              <c:formatCode>General</c:formatCode>
              <c:ptCount val="13"/>
              <c:pt idx="0">
                <c:v>382.92307692307685</c:v>
              </c:pt>
              <c:pt idx="1">
                <c:v>626.51282051282044</c:v>
              </c:pt>
              <c:pt idx="2">
                <c:v>870.10256410256409</c:v>
              </c:pt>
              <c:pt idx="3">
                <c:v>1113.6923076923076</c:v>
              </c:pt>
              <c:pt idx="4">
                <c:v>1357.282051282051</c:v>
              </c:pt>
              <c:pt idx="5">
                <c:v>1600.8717948717947</c:v>
              </c:pt>
              <c:pt idx="6">
                <c:v>1844.4615384615383</c:v>
              </c:pt>
              <c:pt idx="7">
                <c:v>2088.0512820512818</c:v>
              </c:pt>
              <c:pt idx="8">
                <c:v>2331.6410256410254</c:v>
              </c:pt>
              <c:pt idx="9">
                <c:v>2575.2307692307691</c:v>
              </c:pt>
              <c:pt idx="10">
                <c:v>2818.8205128205127</c:v>
              </c:pt>
              <c:pt idx="11">
                <c:v>3062.4102564102564</c:v>
              </c:pt>
              <c:pt idx="12">
                <c:v>3306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3E3-42B7-A419-FEEB9CA41BFE}"/>
            </c:ext>
          </c:extLst>
        </c:ser>
        <c:ser>
          <c:idx val="0"/>
          <c:order val="1"/>
          <c:tx>
            <c:v>Maschine</c:v>
          </c:tx>
          <c:marker>
            <c:symbol val="none"/>
          </c:marker>
          <c:yVal>
            <c:numLit>
              <c:formatCode>General</c:formatCode>
              <c:ptCount val="13"/>
              <c:pt idx="0">
                <c:v>413.4666666666667</c:v>
              </c:pt>
              <c:pt idx="1">
                <c:v>476.8</c:v>
              </c:pt>
              <c:pt idx="2">
                <c:v>540.13333333333333</c:v>
              </c:pt>
              <c:pt idx="3">
                <c:v>603.4666666666667</c:v>
              </c:pt>
              <c:pt idx="4">
                <c:v>666.8</c:v>
              </c:pt>
              <c:pt idx="5">
                <c:v>730.13333333333333</c:v>
              </c:pt>
              <c:pt idx="6">
                <c:v>793.46666666666658</c:v>
              </c:pt>
              <c:pt idx="7">
                <c:v>856.8</c:v>
              </c:pt>
              <c:pt idx="8">
                <c:v>920.13333333333333</c:v>
              </c:pt>
              <c:pt idx="9">
                <c:v>983.46666666666658</c:v>
              </c:pt>
              <c:pt idx="10">
                <c:v>1046.8</c:v>
              </c:pt>
              <c:pt idx="11">
                <c:v>1110.1333333333332</c:v>
              </c:pt>
              <c:pt idx="12">
                <c:v>1173.4666666666667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3E3-42B7-A419-FEEB9CA41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34528"/>
        <c:axId val="47336448"/>
      </c:scatterChart>
      <c:valAx>
        <c:axId val="4733452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Schichtdicke</a:t>
                </a:r>
                <a:r>
                  <a:rPr lang="de-DE" baseline="0"/>
                  <a:t> in mm</a:t>
                </a:r>
                <a:endParaRPr lang="de-DE"/>
              </a:p>
            </c:rich>
          </c:tx>
          <c:overlay val="0"/>
        </c:title>
        <c:numFmt formatCode="General" sourceLinked="0"/>
        <c:majorTickMark val="in"/>
        <c:minorTickMark val="in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7336448"/>
        <c:crosses val="autoZero"/>
        <c:crossBetween val="midCat"/>
        <c:majorUnit val="1"/>
      </c:valAx>
      <c:valAx>
        <c:axId val="47336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Kosten in €</a:t>
                </a:r>
              </a:p>
            </c:rich>
          </c:tx>
          <c:overlay val="0"/>
        </c:title>
        <c:numFmt formatCode="#,##0\ \€" sourceLinked="0"/>
        <c:majorTickMark val="none"/>
        <c:minorTickMark val="none"/>
        <c:tickLblPos val="nextTo"/>
        <c:crossAx val="473345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252157743604904"/>
          <c:y val="0.42638041031387902"/>
          <c:w val="0.16747842256395101"/>
          <c:h val="0.20544752130702801"/>
        </c:manualLayout>
      </c:layout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90274098865201"/>
          <c:y val="5.3575547000224502E-2"/>
          <c:w val="0.69997439021655705"/>
          <c:h val="0.76358909614967796"/>
        </c:manualLayout>
      </c:layout>
      <c:lineChart>
        <c:grouping val="standard"/>
        <c:varyColors val="0"/>
        <c:ser>
          <c:idx val="1"/>
          <c:order val="0"/>
          <c:tx>
            <c:v>Hand</c:v>
          </c:tx>
          <c:spPr>
            <a:ln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8"/>
              <c:pt idx="0">
                <c:v>100</c:v>
              </c:pt>
              <c:pt idx="1">
                <c:v>200</c:v>
              </c:pt>
              <c:pt idx="2">
                <c:v>300</c:v>
              </c:pt>
              <c:pt idx="3">
                <c:v>400</c:v>
              </c:pt>
              <c:pt idx="4">
                <c:v>500</c:v>
              </c:pt>
              <c:pt idx="5">
                <c:v>600</c:v>
              </c:pt>
              <c:pt idx="6">
                <c:v>700</c:v>
              </c:pt>
              <c:pt idx="7">
                <c:v>800</c:v>
              </c:pt>
            </c:numLit>
          </c:cat>
          <c:val>
            <c:numLit>
              <c:formatCode>General</c:formatCode>
              <c:ptCount val="8"/>
              <c:pt idx="0">
                <c:v>285.4871794871795</c:v>
              </c:pt>
              <c:pt idx="1">
                <c:v>431.64102564102564</c:v>
              </c:pt>
              <c:pt idx="2">
                <c:v>577.79487179487171</c:v>
              </c:pt>
              <c:pt idx="3">
                <c:v>723.9487179487179</c:v>
              </c:pt>
              <c:pt idx="4">
                <c:v>870.10256410256409</c:v>
              </c:pt>
              <c:pt idx="5">
                <c:v>1016.2564102564102</c:v>
              </c:pt>
              <c:pt idx="6">
                <c:v>1162.4102564102564</c:v>
              </c:pt>
              <c:pt idx="7">
                <c:v>1308.5641025641025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83-4A90-A089-EF4EDE908BA3}"/>
            </c:ext>
          </c:extLst>
        </c:ser>
        <c:ser>
          <c:idx val="0"/>
          <c:order val="1"/>
          <c:tx>
            <c:v>Maschine</c:v>
          </c:tx>
          <c:marker>
            <c:symbol val="none"/>
          </c:marker>
          <c:cat>
            <c:numLit>
              <c:formatCode>General</c:formatCode>
              <c:ptCount val="8"/>
              <c:pt idx="0">
                <c:v>100</c:v>
              </c:pt>
              <c:pt idx="1">
                <c:v>200</c:v>
              </c:pt>
              <c:pt idx="2">
                <c:v>300</c:v>
              </c:pt>
              <c:pt idx="3">
                <c:v>400</c:v>
              </c:pt>
              <c:pt idx="4">
                <c:v>500</c:v>
              </c:pt>
              <c:pt idx="5">
                <c:v>600</c:v>
              </c:pt>
              <c:pt idx="6">
                <c:v>700</c:v>
              </c:pt>
              <c:pt idx="7">
                <c:v>800</c:v>
              </c:pt>
            </c:numLit>
          </c:cat>
          <c:val>
            <c:numLit>
              <c:formatCode>General</c:formatCode>
              <c:ptCount val="8"/>
              <c:pt idx="0">
                <c:v>388.13333333333333</c:v>
              </c:pt>
              <c:pt idx="1">
                <c:v>426.13333333333333</c:v>
              </c:pt>
              <c:pt idx="2">
                <c:v>464.13333333333333</c:v>
              </c:pt>
              <c:pt idx="3">
                <c:v>502.13333333333333</c:v>
              </c:pt>
              <c:pt idx="4">
                <c:v>540.13333333333333</c:v>
              </c:pt>
              <c:pt idx="5">
                <c:v>578.13333333333333</c:v>
              </c:pt>
              <c:pt idx="6">
                <c:v>616.13333333333333</c:v>
              </c:pt>
              <c:pt idx="7">
                <c:v>654.13333333333333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083-4A90-A089-EF4EDE908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70240"/>
        <c:axId val="47372160"/>
      </c:lineChart>
      <c:catAx>
        <c:axId val="4737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Fläche in m²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372160"/>
        <c:crosses val="autoZero"/>
        <c:auto val="0"/>
        <c:lblAlgn val="ctr"/>
        <c:lblOffset val="100"/>
        <c:tickLblSkip val="1"/>
        <c:tickMarkSkip val="10"/>
        <c:noMultiLvlLbl val="0"/>
      </c:catAx>
      <c:valAx>
        <c:axId val="47372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Kosten in €</a:t>
                </a:r>
              </a:p>
            </c:rich>
          </c:tx>
          <c:overlay val="0"/>
        </c:title>
        <c:numFmt formatCode="#,##0\ \€" sourceLinked="0"/>
        <c:majorTickMark val="out"/>
        <c:minorTickMark val="none"/>
        <c:tickLblPos val="nextTo"/>
        <c:crossAx val="4737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06031800969904"/>
          <c:y val="0.405110147748385"/>
          <c:w val="0.16693968199030099"/>
          <c:h val="0.214700128776038"/>
        </c:manualLayout>
      </c:layout>
      <c:overlay val="0"/>
    </c:legend>
    <c:plotVisOnly val="1"/>
    <c:dispBlanksAs val="gap"/>
    <c:showDLblsOverMax val="0"/>
  </c:chart>
  <c:spPr>
    <a:ln w="12700"/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Kostenaufteilung Spachtelarbeiten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113678332422299"/>
          <c:y val="0.164614111277543"/>
          <c:w val="0.79999069913349596"/>
          <c:h val="0.6460095312954089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'Kalkulation PUMP-PROFI'!$AM$46</c:f>
              <c:strCache>
                <c:ptCount val="1"/>
                <c:pt idx="0">
                  <c:v>Materialkosten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'Kalkulation PUMP-PROFI'!$AN$42:$AO$42</c:f>
              <c:strCache>
                <c:ptCount val="2"/>
                <c:pt idx="0">
                  <c:v>maschinell</c:v>
                </c:pt>
                <c:pt idx="1">
                  <c:v>händisch</c:v>
                </c:pt>
              </c:strCache>
            </c:strRef>
          </c:cat>
          <c:val>
            <c:numRef>
              <c:f>'Kalkulation PUMP-PROFI'!$AN$46:$AO$46</c:f>
              <c:numCache>
                <c:formatCode>General</c:formatCode>
                <c:ptCount val="2"/>
                <c:pt idx="0">
                  <c:v>3200</c:v>
                </c:pt>
                <c:pt idx="1">
                  <c:v>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4-4236-B5B0-953BCFD23870}"/>
            </c:ext>
          </c:extLst>
        </c:ser>
        <c:ser>
          <c:idx val="0"/>
          <c:order val="1"/>
          <c:tx>
            <c:strRef>
              <c:f>'Kalkulation PUMP-PROFI'!$AM$45</c:f>
              <c:strCache>
                <c:ptCount val="1"/>
                <c:pt idx="0">
                  <c:v>Personalkosten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'Kalkulation PUMP-PROFI'!$AN$42:$AO$42</c:f>
              <c:strCache>
                <c:ptCount val="2"/>
                <c:pt idx="0">
                  <c:v>maschinell</c:v>
                </c:pt>
                <c:pt idx="1">
                  <c:v>händisch</c:v>
                </c:pt>
              </c:strCache>
            </c:strRef>
          </c:cat>
          <c:val>
            <c:numRef>
              <c:f>'Kalkulation PUMP-PROFI'!$AN$45:$AO$45</c:f>
              <c:numCache>
                <c:formatCode>0.00</c:formatCode>
                <c:ptCount val="2"/>
                <c:pt idx="0">
                  <c:v>485.33333333333331</c:v>
                </c:pt>
                <c:pt idx="1">
                  <c:v>1735.3846153846152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B4-4236-B5B0-953BCFD23870}"/>
            </c:ext>
          </c:extLst>
        </c:ser>
        <c:ser>
          <c:idx val="1"/>
          <c:order val="2"/>
          <c:tx>
            <c:strRef>
              <c:f>'Kalkulation PUMP-PROFI'!$AM$44</c:f>
              <c:strCache>
                <c:ptCount val="1"/>
                <c:pt idx="0">
                  <c:v>Kosten PUMP-SERVICE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'Kalkulation PUMP-PROFI'!$AN$42:$AO$42</c:f>
              <c:strCache>
                <c:ptCount val="2"/>
                <c:pt idx="0">
                  <c:v>maschinell</c:v>
                </c:pt>
                <c:pt idx="1">
                  <c:v>händisch</c:v>
                </c:pt>
              </c:strCache>
            </c:strRef>
          </c:cat>
          <c:val>
            <c:numRef>
              <c:f>'Kalkulation PUMP-PROFI'!$AN$44:$AO$44</c:f>
              <c:numCache>
                <c:formatCode>General</c:formatCode>
                <c:ptCount val="2"/>
                <c:pt idx="0">
                  <c:v>450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B4-4236-B5B0-953BCFD23870}"/>
            </c:ext>
          </c:extLst>
        </c:ser>
        <c:ser>
          <c:idx val="5"/>
          <c:order val="3"/>
          <c:tx>
            <c:strRef>
              <c:f>'Kalkulation PUMP-PROFI'!$AM$43</c:f>
              <c:strCache>
                <c:ptCount val="1"/>
                <c:pt idx="0">
                  <c:v>Deckung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'Kalkulation PUMP-PROFI'!$AN$42:$AO$42</c:f>
              <c:strCache>
                <c:ptCount val="2"/>
                <c:pt idx="0">
                  <c:v>maschinell</c:v>
                </c:pt>
                <c:pt idx="1">
                  <c:v>händisch</c:v>
                </c:pt>
              </c:strCache>
            </c:strRef>
          </c:cat>
          <c:val>
            <c:numRef>
              <c:f>'Kalkulation PUMP-PROFI'!$AN$43:$AO$43</c:f>
              <c:numCache>
                <c:formatCode>0.00</c:formatCode>
                <c:ptCount val="2"/>
                <c:pt idx="0">
                  <c:v>1364.6666666666674</c:v>
                </c:pt>
                <c:pt idx="1">
                  <c:v>564.61538461538476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B4-4236-B5B0-953BCFD23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lt1">
                  <a:lumMod val="95000"/>
                  <a:alpha val="54000"/>
                </a:schemeClr>
              </a:solidFill>
              <a:round/>
            </a:ln>
            <a:effectLst/>
          </c:spPr>
        </c:serLines>
        <c:axId val="51925760"/>
        <c:axId val="51927296"/>
      </c:barChart>
      <c:catAx>
        <c:axId val="5192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927296"/>
        <c:crosses val="autoZero"/>
        <c:auto val="1"/>
        <c:lblAlgn val="ctr"/>
        <c:lblOffset val="100"/>
        <c:noMultiLvlLbl val="0"/>
      </c:catAx>
      <c:valAx>
        <c:axId val="5192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Gesmatkoksten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92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104775</xdr:rowOff>
    </xdr:from>
    <xdr:to>
      <xdr:col>8</xdr:col>
      <xdr:colOff>876300</xdr:colOff>
      <xdr:row>81</xdr:row>
      <xdr:rowOff>228600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ED07329-947C-4B28-988B-C628229CAD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82</xdr:row>
      <xdr:rowOff>47625</xdr:rowOff>
    </xdr:from>
    <xdr:to>
      <xdr:col>8</xdr:col>
      <xdr:colOff>866775</xdr:colOff>
      <xdr:row>92</xdr:row>
      <xdr:rowOff>114300</xdr:rowOff>
    </xdr:to>
    <xdr:graphicFrame macro="">
      <xdr:nvGraphicFramePr>
        <xdr:cNvPr id="3" name="Diagramm 4">
          <a:extLst>
            <a:ext uri="{FF2B5EF4-FFF2-40B4-BE49-F238E27FC236}">
              <a16:creationId xmlns:a16="http://schemas.microsoft.com/office/drawing/2014/main" id="{2105E536-0ED2-4995-AD9B-EB3DD0213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</xdr:row>
      <xdr:rowOff>66675</xdr:rowOff>
    </xdr:from>
    <xdr:to>
      <xdr:col>9</xdr:col>
      <xdr:colOff>0</xdr:colOff>
      <xdr:row>39</xdr:row>
      <xdr:rowOff>28575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8FBC234B-BFC8-4747-BD2E-F800D1F111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733FC-BE43-4309-BC44-B74B061A6536}">
  <dimension ref="A1:AU118"/>
  <sheetViews>
    <sheetView tabSelected="1" zoomScaleNormal="100" zoomScaleSheetLayoutView="70" zoomScalePageLayoutView="70" workbookViewId="0">
      <selection activeCell="C5" sqref="C5"/>
    </sheetView>
  </sheetViews>
  <sheetFormatPr baseColWidth="10" defaultRowHeight="15" x14ac:dyDescent="0.25"/>
  <cols>
    <col min="1" max="1" width="10.28515625" style="2" customWidth="1"/>
    <col min="2" max="2" width="14.42578125" style="2" customWidth="1"/>
    <col min="3" max="3" width="14.7109375" style="2" customWidth="1"/>
    <col min="4" max="4" width="4.28515625" style="2" customWidth="1"/>
    <col min="5" max="5" width="4.42578125" style="2" customWidth="1"/>
    <col min="6" max="6" width="4.140625" style="2" customWidth="1"/>
    <col min="7" max="8" width="12.7109375" style="2" customWidth="1"/>
    <col min="9" max="9" width="24" style="2" customWidth="1"/>
    <col min="10" max="10" width="3.42578125" style="2" customWidth="1"/>
    <col min="11" max="11" width="17.42578125" style="2" customWidth="1"/>
    <col min="12" max="12" width="15.7109375" style="2" customWidth="1"/>
    <col min="13" max="13" width="14.7109375" style="2" customWidth="1"/>
    <col min="14" max="14" width="12" style="2" customWidth="1"/>
    <col min="15" max="15" width="14.7109375" style="2" customWidth="1"/>
    <col min="16" max="16" width="16.28515625" style="2" customWidth="1"/>
    <col min="17" max="17" width="3" style="2" customWidth="1"/>
    <col min="18" max="19" width="4.42578125" style="2" customWidth="1"/>
    <col min="20" max="20" width="12.140625" style="2" customWidth="1"/>
    <col min="21" max="21" width="9" style="2" customWidth="1"/>
    <col min="22" max="22" width="8.5703125" style="2" customWidth="1"/>
    <col min="23" max="26" width="4.42578125" style="2" hidden="1" customWidth="1"/>
    <col min="27" max="27" width="17.28515625" style="2" hidden="1" customWidth="1"/>
    <col min="28" max="32" width="4.42578125" style="2" hidden="1" customWidth="1"/>
    <col min="33" max="33" width="4.7109375" style="2" hidden="1" customWidth="1"/>
    <col min="34" max="34" width="15.7109375" style="2" hidden="1" customWidth="1"/>
    <col min="35" max="35" width="20.42578125" style="2" hidden="1" customWidth="1"/>
    <col min="36" max="43" width="11.42578125" style="2" hidden="1" customWidth="1"/>
    <col min="44" max="256" width="11.42578125" style="2"/>
    <col min="257" max="257" width="10.28515625" style="2" customWidth="1"/>
    <col min="258" max="258" width="14.42578125" style="2" customWidth="1"/>
    <col min="259" max="259" width="14.7109375" style="2" customWidth="1"/>
    <col min="260" max="260" width="4.28515625" style="2" customWidth="1"/>
    <col min="261" max="261" width="4.42578125" style="2" customWidth="1"/>
    <col min="262" max="262" width="4.140625" style="2" customWidth="1"/>
    <col min="263" max="264" width="12.7109375" style="2" customWidth="1"/>
    <col min="265" max="265" width="24" style="2" customWidth="1"/>
    <col min="266" max="266" width="4.42578125" style="2" customWidth="1"/>
    <col min="267" max="267" width="14.7109375" style="2" customWidth="1"/>
    <col min="268" max="268" width="15.7109375" style="2" customWidth="1"/>
    <col min="269" max="269" width="14.7109375" style="2" customWidth="1"/>
    <col min="270" max="270" width="9.28515625" style="2" customWidth="1"/>
    <col min="271" max="271" width="14.7109375" style="2" customWidth="1"/>
    <col min="272" max="272" width="24" style="2" customWidth="1"/>
    <col min="273" max="288" width="4.42578125" style="2" customWidth="1"/>
    <col min="289" max="289" width="4.7109375" style="2" customWidth="1"/>
    <col min="290" max="290" width="15.7109375" style="2" customWidth="1"/>
    <col min="291" max="291" width="20.42578125" style="2" customWidth="1"/>
    <col min="292" max="512" width="11.42578125" style="2"/>
    <col min="513" max="513" width="10.28515625" style="2" customWidth="1"/>
    <col min="514" max="514" width="14.42578125" style="2" customWidth="1"/>
    <col min="515" max="515" width="14.7109375" style="2" customWidth="1"/>
    <col min="516" max="516" width="4.28515625" style="2" customWidth="1"/>
    <col min="517" max="517" width="4.42578125" style="2" customWidth="1"/>
    <col min="518" max="518" width="4.140625" style="2" customWidth="1"/>
    <col min="519" max="520" width="12.7109375" style="2" customWidth="1"/>
    <col min="521" max="521" width="24" style="2" customWidth="1"/>
    <col min="522" max="522" width="4.42578125" style="2" customWidth="1"/>
    <col min="523" max="523" width="14.7109375" style="2" customWidth="1"/>
    <col min="524" max="524" width="15.7109375" style="2" customWidth="1"/>
    <col min="525" max="525" width="14.7109375" style="2" customWidth="1"/>
    <col min="526" max="526" width="9.28515625" style="2" customWidth="1"/>
    <col min="527" max="527" width="14.7109375" style="2" customWidth="1"/>
    <col min="528" max="528" width="24" style="2" customWidth="1"/>
    <col min="529" max="544" width="4.42578125" style="2" customWidth="1"/>
    <col min="545" max="545" width="4.7109375" style="2" customWidth="1"/>
    <col min="546" max="546" width="15.7109375" style="2" customWidth="1"/>
    <col min="547" max="547" width="20.42578125" style="2" customWidth="1"/>
    <col min="548" max="768" width="11.42578125" style="2"/>
    <col min="769" max="769" width="10.28515625" style="2" customWidth="1"/>
    <col min="770" max="770" width="14.42578125" style="2" customWidth="1"/>
    <col min="771" max="771" width="14.7109375" style="2" customWidth="1"/>
    <col min="772" max="772" width="4.28515625" style="2" customWidth="1"/>
    <col min="773" max="773" width="4.42578125" style="2" customWidth="1"/>
    <col min="774" max="774" width="4.140625" style="2" customWidth="1"/>
    <col min="775" max="776" width="12.7109375" style="2" customWidth="1"/>
    <col min="777" max="777" width="24" style="2" customWidth="1"/>
    <col min="778" max="778" width="4.42578125" style="2" customWidth="1"/>
    <col min="779" max="779" width="14.7109375" style="2" customWidth="1"/>
    <col min="780" max="780" width="15.7109375" style="2" customWidth="1"/>
    <col min="781" max="781" width="14.7109375" style="2" customWidth="1"/>
    <col min="782" max="782" width="9.28515625" style="2" customWidth="1"/>
    <col min="783" max="783" width="14.7109375" style="2" customWidth="1"/>
    <col min="784" max="784" width="24" style="2" customWidth="1"/>
    <col min="785" max="800" width="4.42578125" style="2" customWidth="1"/>
    <col min="801" max="801" width="4.7109375" style="2" customWidth="1"/>
    <col min="802" max="802" width="15.7109375" style="2" customWidth="1"/>
    <col min="803" max="803" width="20.42578125" style="2" customWidth="1"/>
    <col min="804" max="1024" width="11.42578125" style="2"/>
    <col min="1025" max="1025" width="10.28515625" style="2" customWidth="1"/>
    <col min="1026" max="1026" width="14.42578125" style="2" customWidth="1"/>
    <col min="1027" max="1027" width="14.7109375" style="2" customWidth="1"/>
    <col min="1028" max="1028" width="4.28515625" style="2" customWidth="1"/>
    <col min="1029" max="1029" width="4.42578125" style="2" customWidth="1"/>
    <col min="1030" max="1030" width="4.140625" style="2" customWidth="1"/>
    <col min="1031" max="1032" width="12.7109375" style="2" customWidth="1"/>
    <col min="1033" max="1033" width="24" style="2" customWidth="1"/>
    <col min="1034" max="1034" width="4.42578125" style="2" customWidth="1"/>
    <col min="1035" max="1035" width="14.7109375" style="2" customWidth="1"/>
    <col min="1036" max="1036" width="15.7109375" style="2" customWidth="1"/>
    <col min="1037" max="1037" width="14.7109375" style="2" customWidth="1"/>
    <col min="1038" max="1038" width="9.28515625" style="2" customWidth="1"/>
    <col min="1039" max="1039" width="14.7109375" style="2" customWidth="1"/>
    <col min="1040" max="1040" width="24" style="2" customWidth="1"/>
    <col min="1041" max="1056" width="4.42578125" style="2" customWidth="1"/>
    <col min="1057" max="1057" width="4.7109375" style="2" customWidth="1"/>
    <col min="1058" max="1058" width="15.7109375" style="2" customWidth="1"/>
    <col min="1059" max="1059" width="20.42578125" style="2" customWidth="1"/>
    <col min="1060" max="1280" width="11.42578125" style="2"/>
    <col min="1281" max="1281" width="10.28515625" style="2" customWidth="1"/>
    <col min="1282" max="1282" width="14.42578125" style="2" customWidth="1"/>
    <col min="1283" max="1283" width="14.7109375" style="2" customWidth="1"/>
    <col min="1284" max="1284" width="4.28515625" style="2" customWidth="1"/>
    <col min="1285" max="1285" width="4.42578125" style="2" customWidth="1"/>
    <col min="1286" max="1286" width="4.140625" style="2" customWidth="1"/>
    <col min="1287" max="1288" width="12.7109375" style="2" customWidth="1"/>
    <col min="1289" max="1289" width="24" style="2" customWidth="1"/>
    <col min="1290" max="1290" width="4.42578125" style="2" customWidth="1"/>
    <col min="1291" max="1291" width="14.7109375" style="2" customWidth="1"/>
    <col min="1292" max="1292" width="15.7109375" style="2" customWidth="1"/>
    <col min="1293" max="1293" width="14.7109375" style="2" customWidth="1"/>
    <col min="1294" max="1294" width="9.28515625" style="2" customWidth="1"/>
    <col min="1295" max="1295" width="14.7109375" style="2" customWidth="1"/>
    <col min="1296" max="1296" width="24" style="2" customWidth="1"/>
    <col min="1297" max="1312" width="4.42578125" style="2" customWidth="1"/>
    <col min="1313" max="1313" width="4.7109375" style="2" customWidth="1"/>
    <col min="1314" max="1314" width="15.7109375" style="2" customWidth="1"/>
    <col min="1315" max="1315" width="20.42578125" style="2" customWidth="1"/>
    <col min="1316" max="1536" width="11.42578125" style="2"/>
    <col min="1537" max="1537" width="10.28515625" style="2" customWidth="1"/>
    <col min="1538" max="1538" width="14.42578125" style="2" customWidth="1"/>
    <col min="1539" max="1539" width="14.7109375" style="2" customWidth="1"/>
    <col min="1540" max="1540" width="4.28515625" style="2" customWidth="1"/>
    <col min="1541" max="1541" width="4.42578125" style="2" customWidth="1"/>
    <col min="1542" max="1542" width="4.140625" style="2" customWidth="1"/>
    <col min="1543" max="1544" width="12.7109375" style="2" customWidth="1"/>
    <col min="1545" max="1545" width="24" style="2" customWidth="1"/>
    <col min="1546" max="1546" width="4.42578125" style="2" customWidth="1"/>
    <col min="1547" max="1547" width="14.7109375" style="2" customWidth="1"/>
    <col min="1548" max="1548" width="15.7109375" style="2" customWidth="1"/>
    <col min="1549" max="1549" width="14.7109375" style="2" customWidth="1"/>
    <col min="1550" max="1550" width="9.28515625" style="2" customWidth="1"/>
    <col min="1551" max="1551" width="14.7109375" style="2" customWidth="1"/>
    <col min="1552" max="1552" width="24" style="2" customWidth="1"/>
    <col min="1553" max="1568" width="4.42578125" style="2" customWidth="1"/>
    <col min="1569" max="1569" width="4.7109375" style="2" customWidth="1"/>
    <col min="1570" max="1570" width="15.7109375" style="2" customWidth="1"/>
    <col min="1571" max="1571" width="20.42578125" style="2" customWidth="1"/>
    <col min="1572" max="1792" width="11.42578125" style="2"/>
    <col min="1793" max="1793" width="10.28515625" style="2" customWidth="1"/>
    <col min="1794" max="1794" width="14.42578125" style="2" customWidth="1"/>
    <col min="1795" max="1795" width="14.7109375" style="2" customWidth="1"/>
    <col min="1796" max="1796" width="4.28515625" style="2" customWidth="1"/>
    <col min="1797" max="1797" width="4.42578125" style="2" customWidth="1"/>
    <col min="1798" max="1798" width="4.140625" style="2" customWidth="1"/>
    <col min="1799" max="1800" width="12.7109375" style="2" customWidth="1"/>
    <col min="1801" max="1801" width="24" style="2" customWidth="1"/>
    <col min="1802" max="1802" width="4.42578125" style="2" customWidth="1"/>
    <col min="1803" max="1803" width="14.7109375" style="2" customWidth="1"/>
    <col min="1804" max="1804" width="15.7109375" style="2" customWidth="1"/>
    <col min="1805" max="1805" width="14.7109375" style="2" customWidth="1"/>
    <col min="1806" max="1806" width="9.28515625" style="2" customWidth="1"/>
    <col min="1807" max="1807" width="14.7109375" style="2" customWidth="1"/>
    <col min="1808" max="1808" width="24" style="2" customWidth="1"/>
    <col min="1809" max="1824" width="4.42578125" style="2" customWidth="1"/>
    <col min="1825" max="1825" width="4.7109375" style="2" customWidth="1"/>
    <col min="1826" max="1826" width="15.7109375" style="2" customWidth="1"/>
    <col min="1827" max="1827" width="20.42578125" style="2" customWidth="1"/>
    <col min="1828" max="2048" width="11.42578125" style="2"/>
    <col min="2049" max="2049" width="10.28515625" style="2" customWidth="1"/>
    <col min="2050" max="2050" width="14.42578125" style="2" customWidth="1"/>
    <col min="2051" max="2051" width="14.7109375" style="2" customWidth="1"/>
    <col min="2052" max="2052" width="4.28515625" style="2" customWidth="1"/>
    <col min="2053" max="2053" width="4.42578125" style="2" customWidth="1"/>
    <col min="2054" max="2054" width="4.140625" style="2" customWidth="1"/>
    <col min="2055" max="2056" width="12.7109375" style="2" customWidth="1"/>
    <col min="2057" max="2057" width="24" style="2" customWidth="1"/>
    <col min="2058" max="2058" width="4.42578125" style="2" customWidth="1"/>
    <col min="2059" max="2059" width="14.7109375" style="2" customWidth="1"/>
    <col min="2060" max="2060" width="15.7109375" style="2" customWidth="1"/>
    <col min="2061" max="2061" width="14.7109375" style="2" customWidth="1"/>
    <col min="2062" max="2062" width="9.28515625" style="2" customWidth="1"/>
    <col min="2063" max="2063" width="14.7109375" style="2" customWidth="1"/>
    <col min="2064" max="2064" width="24" style="2" customWidth="1"/>
    <col min="2065" max="2080" width="4.42578125" style="2" customWidth="1"/>
    <col min="2081" max="2081" width="4.7109375" style="2" customWidth="1"/>
    <col min="2082" max="2082" width="15.7109375" style="2" customWidth="1"/>
    <col min="2083" max="2083" width="20.42578125" style="2" customWidth="1"/>
    <col min="2084" max="2304" width="11.42578125" style="2"/>
    <col min="2305" max="2305" width="10.28515625" style="2" customWidth="1"/>
    <col min="2306" max="2306" width="14.42578125" style="2" customWidth="1"/>
    <col min="2307" max="2307" width="14.7109375" style="2" customWidth="1"/>
    <col min="2308" max="2308" width="4.28515625" style="2" customWidth="1"/>
    <col min="2309" max="2309" width="4.42578125" style="2" customWidth="1"/>
    <col min="2310" max="2310" width="4.140625" style="2" customWidth="1"/>
    <col min="2311" max="2312" width="12.7109375" style="2" customWidth="1"/>
    <col min="2313" max="2313" width="24" style="2" customWidth="1"/>
    <col min="2314" max="2314" width="4.42578125" style="2" customWidth="1"/>
    <col min="2315" max="2315" width="14.7109375" style="2" customWidth="1"/>
    <col min="2316" max="2316" width="15.7109375" style="2" customWidth="1"/>
    <col min="2317" max="2317" width="14.7109375" style="2" customWidth="1"/>
    <col min="2318" max="2318" width="9.28515625" style="2" customWidth="1"/>
    <col min="2319" max="2319" width="14.7109375" style="2" customWidth="1"/>
    <col min="2320" max="2320" width="24" style="2" customWidth="1"/>
    <col min="2321" max="2336" width="4.42578125" style="2" customWidth="1"/>
    <col min="2337" max="2337" width="4.7109375" style="2" customWidth="1"/>
    <col min="2338" max="2338" width="15.7109375" style="2" customWidth="1"/>
    <col min="2339" max="2339" width="20.42578125" style="2" customWidth="1"/>
    <col min="2340" max="2560" width="11.42578125" style="2"/>
    <col min="2561" max="2561" width="10.28515625" style="2" customWidth="1"/>
    <col min="2562" max="2562" width="14.42578125" style="2" customWidth="1"/>
    <col min="2563" max="2563" width="14.7109375" style="2" customWidth="1"/>
    <col min="2564" max="2564" width="4.28515625" style="2" customWidth="1"/>
    <col min="2565" max="2565" width="4.42578125" style="2" customWidth="1"/>
    <col min="2566" max="2566" width="4.140625" style="2" customWidth="1"/>
    <col min="2567" max="2568" width="12.7109375" style="2" customWidth="1"/>
    <col min="2569" max="2569" width="24" style="2" customWidth="1"/>
    <col min="2570" max="2570" width="4.42578125" style="2" customWidth="1"/>
    <col min="2571" max="2571" width="14.7109375" style="2" customWidth="1"/>
    <col min="2572" max="2572" width="15.7109375" style="2" customWidth="1"/>
    <col min="2573" max="2573" width="14.7109375" style="2" customWidth="1"/>
    <col min="2574" max="2574" width="9.28515625" style="2" customWidth="1"/>
    <col min="2575" max="2575" width="14.7109375" style="2" customWidth="1"/>
    <col min="2576" max="2576" width="24" style="2" customWidth="1"/>
    <col min="2577" max="2592" width="4.42578125" style="2" customWidth="1"/>
    <col min="2593" max="2593" width="4.7109375" style="2" customWidth="1"/>
    <col min="2594" max="2594" width="15.7109375" style="2" customWidth="1"/>
    <col min="2595" max="2595" width="20.42578125" style="2" customWidth="1"/>
    <col min="2596" max="2816" width="11.42578125" style="2"/>
    <col min="2817" max="2817" width="10.28515625" style="2" customWidth="1"/>
    <col min="2818" max="2818" width="14.42578125" style="2" customWidth="1"/>
    <col min="2819" max="2819" width="14.7109375" style="2" customWidth="1"/>
    <col min="2820" max="2820" width="4.28515625" style="2" customWidth="1"/>
    <col min="2821" max="2821" width="4.42578125" style="2" customWidth="1"/>
    <col min="2822" max="2822" width="4.140625" style="2" customWidth="1"/>
    <col min="2823" max="2824" width="12.7109375" style="2" customWidth="1"/>
    <col min="2825" max="2825" width="24" style="2" customWidth="1"/>
    <col min="2826" max="2826" width="4.42578125" style="2" customWidth="1"/>
    <col min="2827" max="2827" width="14.7109375" style="2" customWidth="1"/>
    <col min="2828" max="2828" width="15.7109375" style="2" customWidth="1"/>
    <col min="2829" max="2829" width="14.7109375" style="2" customWidth="1"/>
    <col min="2830" max="2830" width="9.28515625" style="2" customWidth="1"/>
    <col min="2831" max="2831" width="14.7109375" style="2" customWidth="1"/>
    <col min="2832" max="2832" width="24" style="2" customWidth="1"/>
    <col min="2833" max="2848" width="4.42578125" style="2" customWidth="1"/>
    <col min="2849" max="2849" width="4.7109375" style="2" customWidth="1"/>
    <col min="2850" max="2850" width="15.7109375" style="2" customWidth="1"/>
    <col min="2851" max="2851" width="20.42578125" style="2" customWidth="1"/>
    <col min="2852" max="3072" width="11.42578125" style="2"/>
    <col min="3073" max="3073" width="10.28515625" style="2" customWidth="1"/>
    <col min="3074" max="3074" width="14.42578125" style="2" customWidth="1"/>
    <col min="3075" max="3075" width="14.7109375" style="2" customWidth="1"/>
    <col min="3076" max="3076" width="4.28515625" style="2" customWidth="1"/>
    <col min="3077" max="3077" width="4.42578125" style="2" customWidth="1"/>
    <col min="3078" max="3078" width="4.140625" style="2" customWidth="1"/>
    <col min="3079" max="3080" width="12.7109375" style="2" customWidth="1"/>
    <col min="3081" max="3081" width="24" style="2" customWidth="1"/>
    <col min="3082" max="3082" width="4.42578125" style="2" customWidth="1"/>
    <col min="3083" max="3083" width="14.7109375" style="2" customWidth="1"/>
    <col min="3084" max="3084" width="15.7109375" style="2" customWidth="1"/>
    <col min="3085" max="3085" width="14.7109375" style="2" customWidth="1"/>
    <col min="3086" max="3086" width="9.28515625" style="2" customWidth="1"/>
    <col min="3087" max="3087" width="14.7109375" style="2" customWidth="1"/>
    <col min="3088" max="3088" width="24" style="2" customWidth="1"/>
    <col min="3089" max="3104" width="4.42578125" style="2" customWidth="1"/>
    <col min="3105" max="3105" width="4.7109375" style="2" customWidth="1"/>
    <col min="3106" max="3106" width="15.7109375" style="2" customWidth="1"/>
    <col min="3107" max="3107" width="20.42578125" style="2" customWidth="1"/>
    <col min="3108" max="3328" width="11.42578125" style="2"/>
    <col min="3329" max="3329" width="10.28515625" style="2" customWidth="1"/>
    <col min="3330" max="3330" width="14.42578125" style="2" customWidth="1"/>
    <col min="3331" max="3331" width="14.7109375" style="2" customWidth="1"/>
    <col min="3332" max="3332" width="4.28515625" style="2" customWidth="1"/>
    <col min="3333" max="3333" width="4.42578125" style="2" customWidth="1"/>
    <col min="3334" max="3334" width="4.140625" style="2" customWidth="1"/>
    <col min="3335" max="3336" width="12.7109375" style="2" customWidth="1"/>
    <col min="3337" max="3337" width="24" style="2" customWidth="1"/>
    <col min="3338" max="3338" width="4.42578125" style="2" customWidth="1"/>
    <col min="3339" max="3339" width="14.7109375" style="2" customWidth="1"/>
    <col min="3340" max="3340" width="15.7109375" style="2" customWidth="1"/>
    <col min="3341" max="3341" width="14.7109375" style="2" customWidth="1"/>
    <col min="3342" max="3342" width="9.28515625" style="2" customWidth="1"/>
    <col min="3343" max="3343" width="14.7109375" style="2" customWidth="1"/>
    <col min="3344" max="3344" width="24" style="2" customWidth="1"/>
    <col min="3345" max="3360" width="4.42578125" style="2" customWidth="1"/>
    <col min="3361" max="3361" width="4.7109375" style="2" customWidth="1"/>
    <col min="3362" max="3362" width="15.7109375" style="2" customWidth="1"/>
    <col min="3363" max="3363" width="20.42578125" style="2" customWidth="1"/>
    <col min="3364" max="3584" width="11.42578125" style="2"/>
    <col min="3585" max="3585" width="10.28515625" style="2" customWidth="1"/>
    <col min="3586" max="3586" width="14.42578125" style="2" customWidth="1"/>
    <col min="3587" max="3587" width="14.7109375" style="2" customWidth="1"/>
    <col min="3588" max="3588" width="4.28515625" style="2" customWidth="1"/>
    <col min="3589" max="3589" width="4.42578125" style="2" customWidth="1"/>
    <col min="3590" max="3590" width="4.140625" style="2" customWidth="1"/>
    <col min="3591" max="3592" width="12.7109375" style="2" customWidth="1"/>
    <col min="3593" max="3593" width="24" style="2" customWidth="1"/>
    <col min="3594" max="3594" width="4.42578125" style="2" customWidth="1"/>
    <col min="3595" max="3595" width="14.7109375" style="2" customWidth="1"/>
    <col min="3596" max="3596" width="15.7109375" style="2" customWidth="1"/>
    <col min="3597" max="3597" width="14.7109375" style="2" customWidth="1"/>
    <col min="3598" max="3598" width="9.28515625" style="2" customWidth="1"/>
    <col min="3599" max="3599" width="14.7109375" style="2" customWidth="1"/>
    <col min="3600" max="3600" width="24" style="2" customWidth="1"/>
    <col min="3601" max="3616" width="4.42578125" style="2" customWidth="1"/>
    <col min="3617" max="3617" width="4.7109375" style="2" customWidth="1"/>
    <col min="3618" max="3618" width="15.7109375" style="2" customWidth="1"/>
    <col min="3619" max="3619" width="20.42578125" style="2" customWidth="1"/>
    <col min="3620" max="3840" width="11.42578125" style="2"/>
    <col min="3841" max="3841" width="10.28515625" style="2" customWidth="1"/>
    <col min="3842" max="3842" width="14.42578125" style="2" customWidth="1"/>
    <col min="3843" max="3843" width="14.7109375" style="2" customWidth="1"/>
    <col min="3844" max="3844" width="4.28515625" style="2" customWidth="1"/>
    <col min="3845" max="3845" width="4.42578125" style="2" customWidth="1"/>
    <col min="3846" max="3846" width="4.140625" style="2" customWidth="1"/>
    <col min="3847" max="3848" width="12.7109375" style="2" customWidth="1"/>
    <col min="3849" max="3849" width="24" style="2" customWidth="1"/>
    <col min="3850" max="3850" width="4.42578125" style="2" customWidth="1"/>
    <col min="3851" max="3851" width="14.7109375" style="2" customWidth="1"/>
    <col min="3852" max="3852" width="15.7109375" style="2" customWidth="1"/>
    <col min="3853" max="3853" width="14.7109375" style="2" customWidth="1"/>
    <col min="3854" max="3854" width="9.28515625" style="2" customWidth="1"/>
    <col min="3855" max="3855" width="14.7109375" style="2" customWidth="1"/>
    <col min="3856" max="3856" width="24" style="2" customWidth="1"/>
    <col min="3857" max="3872" width="4.42578125" style="2" customWidth="1"/>
    <col min="3873" max="3873" width="4.7109375" style="2" customWidth="1"/>
    <col min="3874" max="3874" width="15.7109375" style="2" customWidth="1"/>
    <col min="3875" max="3875" width="20.42578125" style="2" customWidth="1"/>
    <col min="3876" max="4096" width="11.42578125" style="2"/>
    <col min="4097" max="4097" width="10.28515625" style="2" customWidth="1"/>
    <col min="4098" max="4098" width="14.42578125" style="2" customWidth="1"/>
    <col min="4099" max="4099" width="14.7109375" style="2" customWidth="1"/>
    <col min="4100" max="4100" width="4.28515625" style="2" customWidth="1"/>
    <col min="4101" max="4101" width="4.42578125" style="2" customWidth="1"/>
    <col min="4102" max="4102" width="4.140625" style="2" customWidth="1"/>
    <col min="4103" max="4104" width="12.7109375" style="2" customWidth="1"/>
    <col min="4105" max="4105" width="24" style="2" customWidth="1"/>
    <col min="4106" max="4106" width="4.42578125" style="2" customWidth="1"/>
    <col min="4107" max="4107" width="14.7109375" style="2" customWidth="1"/>
    <col min="4108" max="4108" width="15.7109375" style="2" customWidth="1"/>
    <col min="4109" max="4109" width="14.7109375" style="2" customWidth="1"/>
    <col min="4110" max="4110" width="9.28515625" style="2" customWidth="1"/>
    <col min="4111" max="4111" width="14.7109375" style="2" customWidth="1"/>
    <col min="4112" max="4112" width="24" style="2" customWidth="1"/>
    <col min="4113" max="4128" width="4.42578125" style="2" customWidth="1"/>
    <col min="4129" max="4129" width="4.7109375" style="2" customWidth="1"/>
    <col min="4130" max="4130" width="15.7109375" style="2" customWidth="1"/>
    <col min="4131" max="4131" width="20.42578125" style="2" customWidth="1"/>
    <col min="4132" max="4352" width="11.42578125" style="2"/>
    <col min="4353" max="4353" width="10.28515625" style="2" customWidth="1"/>
    <col min="4354" max="4354" width="14.42578125" style="2" customWidth="1"/>
    <col min="4355" max="4355" width="14.7109375" style="2" customWidth="1"/>
    <col min="4356" max="4356" width="4.28515625" style="2" customWidth="1"/>
    <col min="4357" max="4357" width="4.42578125" style="2" customWidth="1"/>
    <col min="4358" max="4358" width="4.140625" style="2" customWidth="1"/>
    <col min="4359" max="4360" width="12.7109375" style="2" customWidth="1"/>
    <col min="4361" max="4361" width="24" style="2" customWidth="1"/>
    <col min="4362" max="4362" width="4.42578125" style="2" customWidth="1"/>
    <col min="4363" max="4363" width="14.7109375" style="2" customWidth="1"/>
    <col min="4364" max="4364" width="15.7109375" style="2" customWidth="1"/>
    <col min="4365" max="4365" width="14.7109375" style="2" customWidth="1"/>
    <col min="4366" max="4366" width="9.28515625" style="2" customWidth="1"/>
    <col min="4367" max="4367" width="14.7109375" style="2" customWidth="1"/>
    <col min="4368" max="4368" width="24" style="2" customWidth="1"/>
    <col min="4369" max="4384" width="4.42578125" style="2" customWidth="1"/>
    <col min="4385" max="4385" width="4.7109375" style="2" customWidth="1"/>
    <col min="4386" max="4386" width="15.7109375" style="2" customWidth="1"/>
    <col min="4387" max="4387" width="20.42578125" style="2" customWidth="1"/>
    <col min="4388" max="4608" width="11.42578125" style="2"/>
    <col min="4609" max="4609" width="10.28515625" style="2" customWidth="1"/>
    <col min="4610" max="4610" width="14.42578125" style="2" customWidth="1"/>
    <col min="4611" max="4611" width="14.7109375" style="2" customWidth="1"/>
    <col min="4612" max="4612" width="4.28515625" style="2" customWidth="1"/>
    <col min="4613" max="4613" width="4.42578125" style="2" customWidth="1"/>
    <col min="4614" max="4614" width="4.140625" style="2" customWidth="1"/>
    <col min="4615" max="4616" width="12.7109375" style="2" customWidth="1"/>
    <col min="4617" max="4617" width="24" style="2" customWidth="1"/>
    <col min="4618" max="4618" width="4.42578125" style="2" customWidth="1"/>
    <col min="4619" max="4619" width="14.7109375" style="2" customWidth="1"/>
    <col min="4620" max="4620" width="15.7109375" style="2" customWidth="1"/>
    <col min="4621" max="4621" width="14.7109375" style="2" customWidth="1"/>
    <col min="4622" max="4622" width="9.28515625" style="2" customWidth="1"/>
    <col min="4623" max="4623" width="14.7109375" style="2" customWidth="1"/>
    <col min="4624" max="4624" width="24" style="2" customWidth="1"/>
    <col min="4625" max="4640" width="4.42578125" style="2" customWidth="1"/>
    <col min="4641" max="4641" width="4.7109375" style="2" customWidth="1"/>
    <col min="4642" max="4642" width="15.7109375" style="2" customWidth="1"/>
    <col min="4643" max="4643" width="20.42578125" style="2" customWidth="1"/>
    <col min="4644" max="4864" width="11.42578125" style="2"/>
    <col min="4865" max="4865" width="10.28515625" style="2" customWidth="1"/>
    <col min="4866" max="4866" width="14.42578125" style="2" customWidth="1"/>
    <col min="4867" max="4867" width="14.7109375" style="2" customWidth="1"/>
    <col min="4868" max="4868" width="4.28515625" style="2" customWidth="1"/>
    <col min="4869" max="4869" width="4.42578125" style="2" customWidth="1"/>
    <col min="4870" max="4870" width="4.140625" style="2" customWidth="1"/>
    <col min="4871" max="4872" width="12.7109375" style="2" customWidth="1"/>
    <col min="4873" max="4873" width="24" style="2" customWidth="1"/>
    <col min="4874" max="4874" width="4.42578125" style="2" customWidth="1"/>
    <col min="4875" max="4875" width="14.7109375" style="2" customWidth="1"/>
    <col min="4876" max="4876" width="15.7109375" style="2" customWidth="1"/>
    <col min="4877" max="4877" width="14.7109375" style="2" customWidth="1"/>
    <col min="4878" max="4878" width="9.28515625" style="2" customWidth="1"/>
    <col min="4879" max="4879" width="14.7109375" style="2" customWidth="1"/>
    <col min="4880" max="4880" width="24" style="2" customWidth="1"/>
    <col min="4881" max="4896" width="4.42578125" style="2" customWidth="1"/>
    <col min="4897" max="4897" width="4.7109375" style="2" customWidth="1"/>
    <col min="4898" max="4898" width="15.7109375" style="2" customWidth="1"/>
    <col min="4899" max="4899" width="20.42578125" style="2" customWidth="1"/>
    <col min="4900" max="5120" width="11.42578125" style="2"/>
    <col min="5121" max="5121" width="10.28515625" style="2" customWidth="1"/>
    <col min="5122" max="5122" width="14.42578125" style="2" customWidth="1"/>
    <col min="5123" max="5123" width="14.7109375" style="2" customWidth="1"/>
    <col min="5124" max="5124" width="4.28515625" style="2" customWidth="1"/>
    <col min="5125" max="5125" width="4.42578125" style="2" customWidth="1"/>
    <col min="5126" max="5126" width="4.140625" style="2" customWidth="1"/>
    <col min="5127" max="5128" width="12.7109375" style="2" customWidth="1"/>
    <col min="5129" max="5129" width="24" style="2" customWidth="1"/>
    <col min="5130" max="5130" width="4.42578125" style="2" customWidth="1"/>
    <col min="5131" max="5131" width="14.7109375" style="2" customWidth="1"/>
    <col min="5132" max="5132" width="15.7109375" style="2" customWidth="1"/>
    <col min="5133" max="5133" width="14.7109375" style="2" customWidth="1"/>
    <col min="5134" max="5134" width="9.28515625" style="2" customWidth="1"/>
    <col min="5135" max="5135" width="14.7109375" style="2" customWidth="1"/>
    <col min="5136" max="5136" width="24" style="2" customWidth="1"/>
    <col min="5137" max="5152" width="4.42578125" style="2" customWidth="1"/>
    <col min="5153" max="5153" width="4.7109375" style="2" customWidth="1"/>
    <col min="5154" max="5154" width="15.7109375" style="2" customWidth="1"/>
    <col min="5155" max="5155" width="20.42578125" style="2" customWidth="1"/>
    <col min="5156" max="5376" width="11.42578125" style="2"/>
    <col min="5377" max="5377" width="10.28515625" style="2" customWidth="1"/>
    <col min="5378" max="5378" width="14.42578125" style="2" customWidth="1"/>
    <col min="5379" max="5379" width="14.7109375" style="2" customWidth="1"/>
    <col min="5380" max="5380" width="4.28515625" style="2" customWidth="1"/>
    <col min="5381" max="5381" width="4.42578125" style="2" customWidth="1"/>
    <col min="5382" max="5382" width="4.140625" style="2" customWidth="1"/>
    <col min="5383" max="5384" width="12.7109375" style="2" customWidth="1"/>
    <col min="5385" max="5385" width="24" style="2" customWidth="1"/>
    <col min="5386" max="5386" width="4.42578125" style="2" customWidth="1"/>
    <col min="5387" max="5387" width="14.7109375" style="2" customWidth="1"/>
    <col min="5388" max="5388" width="15.7109375" style="2" customWidth="1"/>
    <col min="5389" max="5389" width="14.7109375" style="2" customWidth="1"/>
    <col min="5390" max="5390" width="9.28515625" style="2" customWidth="1"/>
    <col min="5391" max="5391" width="14.7109375" style="2" customWidth="1"/>
    <col min="5392" max="5392" width="24" style="2" customWidth="1"/>
    <col min="5393" max="5408" width="4.42578125" style="2" customWidth="1"/>
    <col min="5409" max="5409" width="4.7109375" style="2" customWidth="1"/>
    <col min="5410" max="5410" width="15.7109375" style="2" customWidth="1"/>
    <col min="5411" max="5411" width="20.42578125" style="2" customWidth="1"/>
    <col min="5412" max="5632" width="11.42578125" style="2"/>
    <col min="5633" max="5633" width="10.28515625" style="2" customWidth="1"/>
    <col min="5634" max="5634" width="14.42578125" style="2" customWidth="1"/>
    <col min="5635" max="5635" width="14.7109375" style="2" customWidth="1"/>
    <col min="5636" max="5636" width="4.28515625" style="2" customWidth="1"/>
    <col min="5637" max="5637" width="4.42578125" style="2" customWidth="1"/>
    <col min="5638" max="5638" width="4.140625" style="2" customWidth="1"/>
    <col min="5639" max="5640" width="12.7109375" style="2" customWidth="1"/>
    <col min="5641" max="5641" width="24" style="2" customWidth="1"/>
    <col min="5642" max="5642" width="4.42578125" style="2" customWidth="1"/>
    <col min="5643" max="5643" width="14.7109375" style="2" customWidth="1"/>
    <col min="5644" max="5644" width="15.7109375" style="2" customWidth="1"/>
    <col min="5645" max="5645" width="14.7109375" style="2" customWidth="1"/>
    <col min="5646" max="5646" width="9.28515625" style="2" customWidth="1"/>
    <col min="5647" max="5647" width="14.7109375" style="2" customWidth="1"/>
    <col min="5648" max="5648" width="24" style="2" customWidth="1"/>
    <col min="5649" max="5664" width="4.42578125" style="2" customWidth="1"/>
    <col min="5665" max="5665" width="4.7109375" style="2" customWidth="1"/>
    <col min="5666" max="5666" width="15.7109375" style="2" customWidth="1"/>
    <col min="5667" max="5667" width="20.42578125" style="2" customWidth="1"/>
    <col min="5668" max="5888" width="11.42578125" style="2"/>
    <col min="5889" max="5889" width="10.28515625" style="2" customWidth="1"/>
    <col min="5890" max="5890" width="14.42578125" style="2" customWidth="1"/>
    <col min="5891" max="5891" width="14.7109375" style="2" customWidth="1"/>
    <col min="5892" max="5892" width="4.28515625" style="2" customWidth="1"/>
    <col min="5893" max="5893" width="4.42578125" style="2" customWidth="1"/>
    <col min="5894" max="5894" width="4.140625" style="2" customWidth="1"/>
    <col min="5895" max="5896" width="12.7109375" style="2" customWidth="1"/>
    <col min="5897" max="5897" width="24" style="2" customWidth="1"/>
    <col min="5898" max="5898" width="4.42578125" style="2" customWidth="1"/>
    <col min="5899" max="5899" width="14.7109375" style="2" customWidth="1"/>
    <col min="5900" max="5900" width="15.7109375" style="2" customWidth="1"/>
    <col min="5901" max="5901" width="14.7109375" style="2" customWidth="1"/>
    <col min="5902" max="5902" width="9.28515625" style="2" customWidth="1"/>
    <col min="5903" max="5903" width="14.7109375" style="2" customWidth="1"/>
    <col min="5904" max="5904" width="24" style="2" customWidth="1"/>
    <col min="5905" max="5920" width="4.42578125" style="2" customWidth="1"/>
    <col min="5921" max="5921" width="4.7109375" style="2" customWidth="1"/>
    <col min="5922" max="5922" width="15.7109375" style="2" customWidth="1"/>
    <col min="5923" max="5923" width="20.42578125" style="2" customWidth="1"/>
    <col min="5924" max="6144" width="11.42578125" style="2"/>
    <col min="6145" max="6145" width="10.28515625" style="2" customWidth="1"/>
    <col min="6146" max="6146" width="14.42578125" style="2" customWidth="1"/>
    <col min="6147" max="6147" width="14.7109375" style="2" customWidth="1"/>
    <col min="6148" max="6148" width="4.28515625" style="2" customWidth="1"/>
    <col min="6149" max="6149" width="4.42578125" style="2" customWidth="1"/>
    <col min="6150" max="6150" width="4.140625" style="2" customWidth="1"/>
    <col min="6151" max="6152" width="12.7109375" style="2" customWidth="1"/>
    <col min="6153" max="6153" width="24" style="2" customWidth="1"/>
    <col min="6154" max="6154" width="4.42578125" style="2" customWidth="1"/>
    <col min="6155" max="6155" width="14.7109375" style="2" customWidth="1"/>
    <col min="6156" max="6156" width="15.7109375" style="2" customWidth="1"/>
    <col min="6157" max="6157" width="14.7109375" style="2" customWidth="1"/>
    <col min="6158" max="6158" width="9.28515625" style="2" customWidth="1"/>
    <col min="6159" max="6159" width="14.7109375" style="2" customWidth="1"/>
    <col min="6160" max="6160" width="24" style="2" customWidth="1"/>
    <col min="6161" max="6176" width="4.42578125" style="2" customWidth="1"/>
    <col min="6177" max="6177" width="4.7109375" style="2" customWidth="1"/>
    <col min="6178" max="6178" width="15.7109375" style="2" customWidth="1"/>
    <col min="6179" max="6179" width="20.42578125" style="2" customWidth="1"/>
    <col min="6180" max="6400" width="11.42578125" style="2"/>
    <col min="6401" max="6401" width="10.28515625" style="2" customWidth="1"/>
    <col min="6402" max="6402" width="14.42578125" style="2" customWidth="1"/>
    <col min="6403" max="6403" width="14.7109375" style="2" customWidth="1"/>
    <col min="6404" max="6404" width="4.28515625" style="2" customWidth="1"/>
    <col min="6405" max="6405" width="4.42578125" style="2" customWidth="1"/>
    <col min="6406" max="6406" width="4.140625" style="2" customWidth="1"/>
    <col min="6407" max="6408" width="12.7109375" style="2" customWidth="1"/>
    <col min="6409" max="6409" width="24" style="2" customWidth="1"/>
    <col min="6410" max="6410" width="4.42578125" style="2" customWidth="1"/>
    <col min="6411" max="6411" width="14.7109375" style="2" customWidth="1"/>
    <col min="6412" max="6412" width="15.7109375" style="2" customWidth="1"/>
    <col min="6413" max="6413" width="14.7109375" style="2" customWidth="1"/>
    <col min="6414" max="6414" width="9.28515625" style="2" customWidth="1"/>
    <col min="6415" max="6415" width="14.7109375" style="2" customWidth="1"/>
    <col min="6416" max="6416" width="24" style="2" customWidth="1"/>
    <col min="6417" max="6432" width="4.42578125" style="2" customWidth="1"/>
    <col min="6433" max="6433" width="4.7109375" style="2" customWidth="1"/>
    <col min="6434" max="6434" width="15.7109375" style="2" customWidth="1"/>
    <col min="6435" max="6435" width="20.42578125" style="2" customWidth="1"/>
    <col min="6436" max="6656" width="11.42578125" style="2"/>
    <col min="6657" max="6657" width="10.28515625" style="2" customWidth="1"/>
    <col min="6658" max="6658" width="14.42578125" style="2" customWidth="1"/>
    <col min="6659" max="6659" width="14.7109375" style="2" customWidth="1"/>
    <col min="6660" max="6660" width="4.28515625" style="2" customWidth="1"/>
    <col min="6661" max="6661" width="4.42578125" style="2" customWidth="1"/>
    <col min="6662" max="6662" width="4.140625" style="2" customWidth="1"/>
    <col min="6663" max="6664" width="12.7109375" style="2" customWidth="1"/>
    <col min="6665" max="6665" width="24" style="2" customWidth="1"/>
    <col min="6666" max="6666" width="4.42578125" style="2" customWidth="1"/>
    <col min="6667" max="6667" width="14.7109375" style="2" customWidth="1"/>
    <col min="6668" max="6668" width="15.7109375" style="2" customWidth="1"/>
    <col min="6669" max="6669" width="14.7109375" style="2" customWidth="1"/>
    <col min="6670" max="6670" width="9.28515625" style="2" customWidth="1"/>
    <col min="6671" max="6671" width="14.7109375" style="2" customWidth="1"/>
    <col min="6672" max="6672" width="24" style="2" customWidth="1"/>
    <col min="6673" max="6688" width="4.42578125" style="2" customWidth="1"/>
    <col min="6689" max="6689" width="4.7109375" style="2" customWidth="1"/>
    <col min="6690" max="6690" width="15.7109375" style="2" customWidth="1"/>
    <col min="6691" max="6691" width="20.42578125" style="2" customWidth="1"/>
    <col min="6692" max="6912" width="11.42578125" style="2"/>
    <col min="6913" max="6913" width="10.28515625" style="2" customWidth="1"/>
    <col min="6914" max="6914" width="14.42578125" style="2" customWidth="1"/>
    <col min="6915" max="6915" width="14.7109375" style="2" customWidth="1"/>
    <col min="6916" max="6916" width="4.28515625" style="2" customWidth="1"/>
    <col min="6917" max="6917" width="4.42578125" style="2" customWidth="1"/>
    <col min="6918" max="6918" width="4.140625" style="2" customWidth="1"/>
    <col min="6919" max="6920" width="12.7109375" style="2" customWidth="1"/>
    <col min="6921" max="6921" width="24" style="2" customWidth="1"/>
    <col min="6922" max="6922" width="4.42578125" style="2" customWidth="1"/>
    <col min="6923" max="6923" width="14.7109375" style="2" customWidth="1"/>
    <col min="6924" max="6924" width="15.7109375" style="2" customWidth="1"/>
    <col min="6925" max="6925" width="14.7109375" style="2" customWidth="1"/>
    <col min="6926" max="6926" width="9.28515625" style="2" customWidth="1"/>
    <col min="6927" max="6927" width="14.7109375" style="2" customWidth="1"/>
    <col min="6928" max="6928" width="24" style="2" customWidth="1"/>
    <col min="6929" max="6944" width="4.42578125" style="2" customWidth="1"/>
    <col min="6945" max="6945" width="4.7109375" style="2" customWidth="1"/>
    <col min="6946" max="6946" width="15.7109375" style="2" customWidth="1"/>
    <col min="6947" max="6947" width="20.42578125" style="2" customWidth="1"/>
    <col min="6948" max="7168" width="11.42578125" style="2"/>
    <col min="7169" max="7169" width="10.28515625" style="2" customWidth="1"/>
    <col min="7170" max="7170" width="14.42578125" style="2" customWidth="1"/>
    <col min="7171" max="7171" width="14.7109375" style="2" customWidth="1"/>
    <col min="7172" max="7172" width="4.28515625" style="2" customWidth="1"/>
    <col min="7173" max="7173" width="4.42578125" style="2" customWidth="1"/>
    <col min="7174" max="7174" width="4.140625" style="2" customWidth="1"/>
    <col min="7175" max="7176" width="12.7109375" style="2" customWidth="1"/>
    <col min="7177" max="7177" width="24" style="2" customWidth="1"/>
    <col min="7178" max="7178" width="4.42578125" style="2" customWidth="1"/>
    <col min="7179" max="7179" width="14.7109375" style="2" customWidth="1"/>
    <col min="7180" max="7180" width="15.7109375" style="2" customWidth="1"/>
    <col min="7181" max="7181" width="14.7109375" style="2" customWidth="1"/>
    <col min="7182" max="7182" width="9.28515625" style="2" customWidth="1"/>
    <col min="7183" max="7183" width="14.7109375" style="2" customWidth="1"/>
    <col min="7184" max="7184" width="24" style="2" customWidth="1"/>
    <col min="7185" max="7200" width="4.42578125" style="2" customWidth="1"/>
    <col min="7201" max="7201" width="4.7109375" style="2" customWidth="1"/>
    <col min="7202" max="7202" width="15.7109375" style="2" customWidth="1"/>
    <col min="7203" max="7203" width="20.42578125" style="2" customWidth="1"/>
    <col min="7204" max="7424" width="11.42578125" style="2"/>
    <col min="7425" max="7425" width="10.28515625" style="2" customWidth="1"/>
    <col min="7426" max="7426" width="14.42578125" style="2" customWidth="1"/>
    <col min="7427" max="7427" width="14.7109375" style="2" customWidth="1"/>
    <col min="7428" max="7428" width="4.28515625" style="2" customWidth="1"/>
    <col min="7429" max="7429" width="4.42578125" style="2" customWidth="1"/>
    <col min="7430" max="7430" width="4.140625" style="2" customWidth="1"/>
    <col min="7431" max="7432" width="12.7109375" style="2" customWidth="1"/>
    <col min="7433" max="7433" width="24" style="2" customWidth="1"/>
    <col min="7434" max="7434" width="4.42578125" style="2" customWidth="1"/>
    <col min="7435" max="7435" width="14.7109375" style="2" customWidth="1"/>
    <col min="7436" max="7436" width="15.7109375" style="2" customWidth="1"/>
    <col min="7437" max="7437" width="14.7109375" style="2" customWidth="1"/>
    <col min="7438" max="7438" width="9.28515625" style="2" customWidth="1"/>
    <col min="7439" max="7439" width="14.7109375" style="2" customWidth="1"/>
    <col min="7440" max="7440" width="24" style="2" customWidth="1"/>
    <col min="7441" max="7456" width="4.42578125" style="2" customWidth="1"/>
    <col min="7457" max="7457" width="4.7109375" style="2" customWidth="1"/>
    <col min="7458" max="7458" width="15.7109375" style="2" customWidth="1"/>
    <col min="7459" max="7459" width="20.42578125" style="2" customWidth="1"/>
    <col min="7460" max="7680" width="11.42578125" style="2"/>
    <col min="7681" max="7681" width="10.28515625" style="2" customWidth="1"/>
    <col min="7682" max="7682" width="14.42578125" style="2" customWidth="1"/>
    <col min="7683" max="7683" width="14.7109375" style="2" customWidth="1"/>
    <col min="7684" max="7684" width="4.28515625" style="2" customWidth="1"/>
    <col min="7685" max="7685" width="4.42578125" style="2" customWidth="1"/>
    <col min="7686" max="7686" width="4.140625" style="2" customWidth="1"/>
    <col min="7687" max="7688" width="12.7109375" style="2" customWidth="1"/>
    <col min="7689" max="7689" width="24" style="2" customWidth="1"/>
    <col min="7690" max="7690" width="4.42578125" style="2" customWidth="1"/>
    <col min="7691" max="7691" width="14.7109375" style="2" customWidth="1"/>
    <col min="7692" max="7692" width="15.7109375" style="2" customWidth="1"/>
    <col min="7693" max="7693" width="14.7109375" style="2" customWidth="1"/>
    <col min="7694" max="7694" width="9.28515625" style="2" customWidth="1"/>
    <col min="7695" max="7695" width="14.7109375" style="2" customWidth="1"/>
    <col min="7696" max="7696" width="24" style="2" customWidth="1"/>
    <col min="7697" max="7712" width="4.42578125" style="2" customWidth="1"/>
    <col min="7713" max="7713" width="4.7109375" style="2" customWidth="1"/>
    <col min="7714" max="7714" width="15.7109375" style="2" customWidth="1"/>
    <col min="7715" max="7715" width="20.42578125" style="2" customWidth="1"/>
    <col min="7716" max="7936" width="11.42578125" style="2"/>
    <col min="7937" max="7937" width="10.28515625" style="2" customWidth="1"/>
    <col min="7938" max="7938" width="14.42578125" style="2" customWidth="1"/>
    <col min="7939" max="7939" width="14.7109375" style="2" customWidth="1"/>
    <col min="7940" max="7940" width="4.28515625" style="2" customWidth="1"/>
    <col min="7941" max="7941" width="4.42578125" style="2" customWidth="1"/>
    <col min="7942" max="7942" width="4.140625" style="2" customWidth="1"/>
    <col min="7943" max="7944" width="12.7109375" style="2" customWidth="1"/>
    <col min="7945" max="7945" width="24" style="2" customWidth="1"/>
    <col min="7946" max="7946" width="4.42578125" style="2" customWidth="1"/>
    <col min="7947" max="7947" width="14.7109375" style="2" customWidth="1"/>
    <col min="7948" max="7948" width="15.7109375" style="2" customWidth="1"/>
    <col min="7949" max="7949" width="14.7109375" style="2" customWidth="1"/>
    <col min="7950" max="7950" width="9.28515625" style="2" customWidth="1"/>
    <col min="7951" max="7951" width="14.7109375" style="2" customWidth="1"/>
    <col min="7952" max="7952" width="24" style="2" customWidth="1"/>
    <col min="7953" max="7968" width="4.42578125" style="2" customWidth="1"/>
    <col min="7969" max="7969" width="4.7109375" style="2" customWidth="1"/>
    <col min="7970" max="7970" width="15.7109375" style="2" customWidth="1"/>
    <col min="7971" max="7971" width="20.42578125" style="2" customWidth="1"/>
    <col min="7972" max="8192" width="11.42578125" style="2"/>
    <col min="8193" max="8193" width="10.28515625" style="2" customWidth="1"/>
    <col min="8194" max="8194" width="14.42578125" style="2" customWidth="1"/>
    <col min="8195" max="8195" width="14.7109375" style="2" customWidth="1"/>
    <col min="8196" max="8196" width="4.28515625" style="2" customWidth="1"/>
    <col min="8197" max="8197" width="4.42578125" style="2" customWidth="1"/>
    <col min="8198" max="8198" width="4.140625" style="2" customWidth="1"/>
    <col min="8199" max="8200" width="12.7109375" style="2" customWidth="1"/>
    <col min="8201" max="8201" width="24" style="2" customWidth="1"/>
    <col min="8202" max="8202" width="4.42578125" style="2" customWidth="1"/>
    <col min="8203" max="8203" width="14.7109375" style="2" customWidth="1"/>
    <col min="8204" max="8204" width="15.7109375" style="2" customWidth="1"/>
    <col min="8205" max="8205" width="14.7109375" style="2" customWidth="1"/>
    <col min="8206" max="8206" width="9.28515625" style="2" customWidth="1"/>
    <col min="8207" max="8207" width="14.7109375" style="2" customWidth="1"/>
    <col min="8208" max="8208" width="24" style="2" customWidth="1"/>
    <col min="8209" max="8224" width="4.42578125" style="2" customWidth="1"/>
    <col min="8225" max="8225" width="4.7109375" style="2" customWidth="1"/>
    <col min="8226" max="8226" width="15.7109375" style="2" customWidth="1"/>
    <col min="8227" max="8227" width="20.42578125" style="2" customWidth="1"/>
    <col min="8228" max="8448" width="11.42578125" style="2"/>
    <col min="8449" max="8449" width="10.28515625" style="2" customWidth="1"/>
    <col min="8450" max="8450" width="14.42578125" style="2" customWidth="1"/>
    <col min="8451" max="8451" width="14.7109375" style="2" customWidth="1"/>
    <col min="8452" max="8452" width="4.28515625" style="2" customWidth="1"/>
    <col min="8453" max="8453" width="4.42578125" style="2" customWidth="1"/>
    <col min="8454" max="8454" width="4.140625" style="2" customWidth="1"/>
    <col min="8455" max="8456" width="12.7109375" style="2" customWidth="1"/>
    <col min="8457" max="8457" width="24" style="2" customWidth="1"/>
    <col min="8458" max="8458" width="4.42578125" style="2" customWidth="1"/>
    <col min="8459" max="8459" width="14.7109375" style="2" customWidth="1"/>
    <col min="8460" max="8460" width="15.7109375" style="2" customWidth="1"/>
    <col min="8461" max="8461" width="14.7109375" style="2" customWidth="1"/>
    <col min="8462" max="8462" width="9.28515625" style="2" customWidth="1"/>
    <col min="8463" max="8463" width="14.7109375" style="2" customWidth="1"/>
    <col min="8464" max="8464" width="24" style="2" customWidth="1"/>
    <col min="8465" max="8480" width="4.42578125" style="2" customWidth="1"/>
    <col min="8481" max="8481" width="4.7109375" style="2" customWidth="1"/>
    <col min="8482" max="8482" width="15.7109375" style="2" customWidth="1"/>
    <col min="8483" max="8483" width="20.42578125" style="2" customWidth="1"/>
    <col min="8484" max="8704" width="11.42578125" style="2"/>
    <col min="8705" max="8705" width="10.28515625" style="2" customWidth="1"/>
    <col min="8706" max="8706" width="14.42578125" style="2" customWidth="1"/>
    <col min="8707" max="8707" width="14.7109375" style="2" customWidth="1"/>
    <col min="8708" max="8708" width="4.28515625" style="2" customWidth="1"/>
    <col min="8709" max="8709" width="4.42578125" style="2" customWidth="1"/>
    <col min="8710" max="8710" width="4.140625" style="2" customWidth="1"/>
    <col min="8711" max="8712" width="12.7109375" style="2" customWidth="1"/>
    <col min="8713" max="8713" width="24" style="2" customWidth="1"/>
    <col min="8714" max="8714" width="4.42578125" style="2" customWidth="1"/>
    <col min="8715" max="8715" width="14.7109375" style="2" customWidth="1"/>
    <col min="8716" max="8716" width="15.7109375" style="2" customWidth="1"/>
    <col min="8717" max="8717" width="14.7109375" style="2" customWidth="1"/>
    <col min="8718" max="8718" width="9.28515625" style="2" customWidth="1"/>
    <col min="8719" max="8719" width="14.7109375" style="2" customWidth="1"/>
    <col min="8720" max="8720" width="24" style="2" customWidth="1"/>
    <col min="8721" max="8736" width="4.42578125" style="2" customWidth="1"/>
    <col min="8737" max="8737" width="4.7109375" style="2" customWidth="1"/>
    <col min="8738" max="8738" width="15.7109375" style="2" customWidth="1"/>
    <col min="8739" max="8739" width="20.42578125" style="2" customWidth="1"/>
    <col min="8740" max="8960" width="11.42578125" style="2"/>
    <col min="8961" max="8961" width="10.28515625" style="2" customWidth="1"/>
    <col min="8962" max="8962" width="14.42578125" style="2" customWidth="1"/>
    <col min="8963" max="8963" width="14.7109375" style="2" customWidth="1"/>
    <col min="8964" max="8964" width="4.28515625" style="2" customWidth="1"/>
    <col min="8965" max="8965" width="4.42578125" style="2" customWidth="1"/>
    <col min="8966" max="8966" width="4.140625" style="2" customWidth="1"/>
    <col min="8967" max="8968" width="12.7109375" style="2" customWidth="1"/>
    <col min="8969" max="8969" width="24" style="2" customWidth="1"/>
    <col min="8970" max="8970" width="4.42578125" style="2" customWidth="1"/>
    <col min="8971" max="8971" width="14.7109375" style="2" customWidth="1"/>
    <col min="8972" max="8972" width="15.7109375" style="2" customWidth="1"/>
    <col min="8973" max="8973" width="14.7109375" style="2" customWidth="1"/>
    <col min="8974" max="8974" width="9.28515625" style="2" customWidth="1"/>
    <col min="8975" max="8975" width="14.7109375" style="2" customWidth="1"/>
    <col min="8976" max="8976" width="24" style="2" customWidth="1"/>
    <col min="8977" max="8992" width="4.42578125" style="2" customWidth="1"/>
    <col min="8993" max="8993" width="4.7109375" style="2" customWidth="1"/>
    <col min="8994" max="8994" width="15.7109375" style="2" customWidth="1"/>
    <col min="8995" max="8995" width="20.42578125" style="2" customWidth="1"/>
    <col min="8996" max="9216" width="11.42578125" style="2"/>
    <col min="9217" max="9217" width="10.28515625" style="2" customWidth="1"/>
    <col min="9218" max="9218" width="14.42578125" style="2" customWidth="1"/>
    <col min="9219" max="9219" width="14.7109375" style="2" customWidth="1"/>
    <col min="9220" max="9220" width="4.28515625" style="2" customWidth="1"/>
    <col min="9221" max="9221" width="4.42578125" style="2" customWidth="1"/>
    <col min="9222" max="9222" width="4.140625" style="2" customWidth="1"/>
    <col min="9223" max="9224" width="12.7109375" style="2" customWidth="1"/>
    <col min="9225" max="9225" width="24" style="2" customWidth="1"/>
    <col min="9226" max="9226" width="4.42578125" style="2" customWidth="1"/>
    <col min="9227" max="9227" width="14.7109375" style="2" customWidth="1"/>
    <col min="9228" max="9228" width="15.7109375" style="2" customWidth="1"/>
    <col min="9229" max="9229" width="14.7109375" style="2" customWidth="1"/>
    <col min="9230" max="9230" width="9.28515625" style="2" customWidth="1"/>
    <col min="9231" max="9231" width="14.7109375" style="2" customWidth="1"/>
    <col min="9232" max="9232" width="24" style="2" customWidth="1"/>
    <col min="9233" max="9248" width="4.42578125" style="2" customWidth="1"/>
    <col min="9249" max="9249" width="4.7109375" style="2" customWidth="1"/>
    <col min="9250" max="9250" width="15.7109375" style="2" customWidth="1"/>
    <col min="9251" max="9251" width="20.42578125" style="2" customWidth="1"/>
    <col min="9252" max="9472" width="11.42578125" style="2"/>
    <col min="9473" max="9473" width="10.28515625" style="2" customWidth="1"/>
    <col min="9474" max="9474" width="14.42578125" style="2" customWidth="1"/>
    <col min="9475" max="9475" width="14.7109375" style="2" customWidth="1"/>
    <col min="9476" max="9476" width="4.28515625" style="2" customWidth="1"/>
    <col min="9477" max="9477" width="4.42578125" style="2" customWidth="1"/>
    <col min="9478" max="9478" width="4.140625" style="2" customWidth="1"/>
    <col min="9479" max="9480" width="12.7109375" style="2" customWidth="1"/>
    <col min="9481" max="9481" width="24" style="2" customWidth="1"/>
    <col min="9482" max="9482" width="4.42578125" style="2" customWidth="1"/>
    <col min="9483" max="9483" width="14.7109375" style="2" customWidth="1"/>
    <col min="9484" max="9484" width="15.7109375" style="2" customWidth="1"/>
    <col min="9485" max="9485" width="14.7109375" style="2" customWidth="1"/>
    <col min="9486" max="9486" width="9.28515625" style="2" customWidth="1"/>
    <col min="9487" max="9487" width="14.7109375" style="2" customWidth="1"/>
    <col min="9488" max="9488" width="24" style="2" customWidth="1"/>
    <col min="9489" max="9504" width="4.42578125" style="2" customWidth="1"/>
    <col min="9505" max="9505" width="4.7109375" style="2" customWidth="1"/>
    <col min="9506" max="9506" width="15.7109375" style="2" customWidth="1"/>
    <col min="9507" max="9507" width="20.42578125" style="2" customWidth="1"/>
    <col min="9508" max="9728" width="11.42578125" style="2"/>
    <col min="9729" max="9729" width="10.28515625" style="2" customWidth="1"/>
    <col min="9730" max="9730" width="14.42578125" style="2" customWidth="1"/>
    <col min="9731" max="9731" width="14.7109375" style="2" customWidth="1"/>
    <col min="9732" max="9732" width="4.28515625" style="2" customWidth="1"/>
    <col min="9733" max="9733" width="4.42578125" style="2" customWidth="1"/>
    <col min="9734" max="9734" width="4.140625" style="2" customWidth="1"/>
    <col min="9735" max="9736" width="12.7109375" style="2" customWidth="1"/>
    <col min="9737" max="9737" width="24" style="2" customWidth="1"/>
    <col min="9738" max="9738" width="4.42578125" style="2" customWidth="1"/>
    <col min="9739" max="9739" width="14.7109375" style="2" customWidth="1"/>
    <col min="9740" max="9740" width="15.7109375" style="2" customWidth="1"/>
    <col min="9741" max="9741" width="14.7109375" style="2" customWidth="1"/>
    <col min="9742" max="9742" width="9.28515625" style="2" customWidth="1"/>
    <col min="9743" max="9743" width="14.7109375" style="2" customWidth="1"/>
    <col min="9744" max="9744" width="24" style="2" customWidth="1"/>
    <col min="9745" max="9760" width="4.42578125" style="2" customWidth="1"/>
    <col min="9761" max="9761" width="4.7109375" style="2" customWidth="1"/>
    <col min="9762" max="9762" width="15.7109375" style="2" customWidth="1"/>
    <col min="9763" max="9763" width="20.42578125" style="2" customWidth="1"/>
    <col min="9764" max="9984" width="11.42578125" style="2"/>
    <col min="9985" max="9985" width="10.28515625" style="2" customWidth="1"/>
    <col min="9986" max="9986" width="14.42578125" style="2" customWidth="1"/>
    <col min="9987" max="9987" width="14.7109375" style="2" customWidth="1"/>
    <col min="9988" max="9988" width="4.28515625" style="2" customWidth="1"/>
    <col min="9989" max="9989" width="4.42578125" style="2" customWidth="1"/>
    <col min="9990" max="9990" width="4.140625" style="2" customWidth="1"/>
    <col min="9991" max="9992" width="12.7109375" style="2" customWidth="1"/>
    <col min="9993" max="9993" width="24" style="2" customWidth="1"/>
    <col min="9994" max="9994" width="4.42578125" style="2" customWidth="1"/>
    <col min="9995" max="9995" width="14.7109375" style="2" customWidth="1"/>
    <col min="9996" max="9996" width="15.7109375" style="2" customWidth="1"/>
    <col min="9997" max="9997" width="14.7109375" style="2" customWidth="1"/>
    <col min="9998" max="9998" width="9.28515625" style="2" customWidth="1"/>
    <col min="9999" max="9999" width="14.7109375" style="2" customWidth="1"/>
    <col min="10000" max="10000" width="24" style="2" customWidth="1"/>
    <col min="10001" max="10016" width="4.42578125" style="2" customWidth="1"/>
    <col min="10017" max="10017" width="4.7109375" style="2" customWidth="1"/>
    <col min="10018" max="10018" width="15.7109375" style="2" customWidth="1"/>
    <col min="10019" max="10019" width="20.42578125" style="2" customWidth="1"/>
    <col min="10020" max="10240" width="11.42578125" style="2"/>
    <col min="10241" max="10241" width="10.28515625" style="2" customWidth="1"/>
    <col min="10242" max="10242" width="14.42578125" style="2" customWidth="1"/>
    <col min="10243" max="10243" width="14.7109375" style="2" customWidth="1"/>
    <col min="10244" max="10244" width="4.28515625" style="2" customWidth="1"/>
    <col min="10245" max="10245" width="4.42578125" style="2" customWidth="1"/>
    <col min="10246" max="10246" width="4.140625" style="2" customWidth="1"/>
    <col min="10247" max="10248" width="12.7109375" style="2" customWidth="1"/>
    <col min="10249" max="10249" width="24" style="2" customWidth="1"/>
    <col min="10250" max="10250" width="4.42578125" style="2" customWidth="1"/>
    <col min="10251" max="10251" width="14.7109375" style="2" customWidth="1"/>
    <col min="10252" max="10252" width="15.7109375" style="2" customWidth="1"/>
    <col min="10253" max="10253" width="14.7109375" style="2" customWidth="1"/>
    <col min="10254" max="10254" width="9.28515625" style="2" customWidth="1"/>
    <col min="10255" max="10255" width="14.7109375" style="2" customWidth="1"/>
    <col min="10256" max="10256" width="24" style="2" customWidth="1"/>
    <col min="10257" max="10272" width="4.42578125" style="2" customWidth="1"/>
    <col min="10273" max="10273" width="4.7109375" style="2" customWidth="1"/>
    <col min="10274" max="10274" width="15.7109375" style="2" customWidth="1"/>
    <col min="10275" max="10275" width="20.42578125" style="2" customWidth="1"/>
    <col min="10276" max="10496" width="11.42578125" style="2"/>
    <col min="10497" max="10497" width="10.28515625" style="2" customWidth="1"/>
    <col min="10498" max="10498" width="14.42578125" style="2" customWidth="1"/>
    <col min="10499" max="10499" width="14.7109375" style="2" customWidth="1"/>
    <col min="10500" max="10500" width="4.28515625" style="2" customWidth="1"/>
    <col min="10501" max="10501" width="4.42578125" style="2" customWidth="1"/>
    <col min="10502" max="10502" width="4.140625" style="2" customWidth="1"/>
    <col min="10503" max="10504" width="12.7109375" style="2" customWidth="1"/>
    <col min="10505" max="10505" width="24" style="2" customWidth="1"/>
    <col min="10506" max="10506" width="4.42578125" style="2" customWidth="1"/>
    <col min="10507" max="10507" width="14.7109375" style="2" customWidth="1"/>
    <col min="10508" max="10508" width="15.7109375" style="2" customWidth="1"/>
    <col min="10509" max="10509" width="14.7109375" style="2" customWidth="1"/>
    <col min="10510" max="10510" width="9.28515625" style="2" customWidth="1"/>
    <col min="10511" max="10511" width="14.7109375" style="2" customWidth="1"/>
    <col min="10512" max="10512" width="24" style="2" customWidth="1"/>
    <col min="10513" max="10528" width="4.42578125" style="2" customWidth="1"/>
    <col min="10529" max="10529" width="4.7109375" style="2" customWidth="1"/>
    <col min="10530" max="10530" width="15.7109375" style="2" customWidth="1"/>
    <col min="10531" max="10531" width="20.42578125" style="2" customWidth="1"/>
    <col min="10532" max="10752" width="11.42578125" style="2"/>
    <col min="10753" max="10753" width="10.28515625" style="2" customWidth="1"/>
    <col min="10754" max="10754" width="14.42578125" style="2" customWidth="1"/>
    <col min="10755" max="10755" width="14.7109375" style="2" customWidth="1"/>
    <col min="10756" max="10756" width="4.28515625" style="2" customWidth="1"/>
    <col min="10757" max="10757" width="4.42578125" style="2" customWidth="1"/>
    <col min="10758" max="10758" width="4.140625" style="2" customWidth="1"/>
    <col min="10759" max="10760" width="12.7109375" style="2" customWidth="1"/>
    <col min="10761" max="10761" width="24" style="2" customWidth="1"/>
    <col min="10762" max="10762" width="4.42578125" style="2" customWidth="1"/>
    <col min="10763" max="10763" width="14.7109375" style="2" customWidth="1"/>
    <col min="10764" max="10764" width="15.7109375" style="2" customWidth="1"/>
    <col min="10765" max="10765" width="14.7109375" style="2" customWidth="1"/>
    <col min="10766" max="10766" width="9.28515625" style="2" customWidth="1"/>
    <col min="10767" max="10767" width="14.7109375" style="2" customWidth="1"/>
    <col min="10768" max="10768" width="24" style="2" customWidth="1"/>
    <col min="10769" max="10784" width="4.42578125" style="2" customWidth="1"/>
    <col min="10785" max="10785" width="4.7109375" style="2" customWidth="1"/>
    <col min="10786" max="10786" width="15.7109375" style="2" customWidth="1"/>
    <col min="10787" max="10787" width="20.42578125" style="2" customWidth="1"/>
    <col min="10788" max="11008" width="11.42578125" style="2"/>
    <col min="11009" max="11009" width="10.28515625" style="2" customWidth="1"/>
    <col min="11010" max="11010" width="14.42578125" style="2" customWidth="1"/>
    <col min="11011" max="11011" width="14.7109375" style="2" customWidth="1"/>
    <col min="11012" max="11012" width="4.28515625" style="2" customWidth="1"/>
    <col min="11013" max="11013" width="4.42578125" style="2" customWidth="1"/>
    <col min="11014" max="11014" width="4.140625" style="2" customWidth="1"/>
    <col min="11015" max="11016" width="12.7109375" style="2" customWidth="1"/>
    <col min="11017" max="11017" width="24" style="2" customWidth="1"/>
    <col min="11018" max="11018" width="4.42578125" style="2" customWidth="1"/>
    <col min="11019" max="11019" width="14.7109375" style="2" customWidth="1"/>
    <col min="11020" max="11020" width="15.7109375" style="2" customWidth="1"/>
    <col min="11021" max="11021" width="14.7109375" style="2" customWidth="1"/>
    <col min="11022" max="11022" width="9.28515625" style="2" customWidth="1"/>
    <col min="11023" max="11023" width="14.7109375" style="2" customWidth="1"/>
    <col min="11024" max="11024" width="24" style="2" customWidth="1"/>
    <col min="11025" max="11040" width="4.42578125" style="2" customWidth="1"/>
    <col min="11041" max="11041" width="4.7109375" style="2" customWidth="1"/>
    <col min="11042" max="11042" width="15.7109375" style="2" customWidth="1"/>
    <col min="11043" max="11043" width="20.42578125" style="2" customWidth="1"/>
    <col min="11044" max="11264" width="11.42578125" style="2"/>
    <col min="11265" max="11265" width="10.28515625" style="2" customWidth="1"/>
    <col min="11266" max="11266" width="14.42578125" style="2" customWidth="1"/>
    <col min="11267" max="11267" width="14.7109375" style="2" customWidth="1"/>
    <col min="11268" max="11268" width="4.28515625" style="2" customWidth="1"/>
    <col min="11269" max="11269" width="4.42578125" style="2" customWidth="1"/>
    <col min="11270" max="11270" width="4.140625" style="2" customWidth="1"/>
    <col min="11271" max="11272" width="12.7109375" style="2" customWidth="1"/>
    <col min="11273" max="11273" width="24" style="2" customWidth="1"/>
    <col min="11274" max="11274" width="4.42578125" style="2" customWidth="1"/>
    <col min="11275" max="11275" width="14.7109375" style="2" customWidth="1"/>
    <col min="11276" max="11276" width="15.7109375" style="2" customWidth="1"/>
    <col min="11277" max="11277" width="14.7109375" style="2" customWidth="1"/>
    <col min="11278" max="11278" width="9.28515625" style="2" customWidth="1"/>
    <col min="11279" max="11279" width="14.7109375" style="2" customWidth="1"/>
    <col min="11280" max="11280" width="24" style="2" customWidth="1"/>
    <col min="11281" max="11296" width="4.42578125" style="2" customWidth="1"/>
    <col min="11297" max="11297" width="4.7109375" style="2" customWidth="1"/>
    <col min="11298" max="11298" width="15.7109375" style="2" customWidth="1"/>
    <col min="11299" max="11299" width="20.42578125" style="2" customWidth="1"/>
    <col min="11300" max="11520" width="11.42578125" style="2"/>
    <col min="11521" max="11521" width="10.28515625" style="2" customWidth="1"/>
    <col min="11522" max="11522" width="14.42578125" style="2" customWidth="1"/>
    <col min="11523" max="11523" width="14.7109375" style="2" customWidth="1"/>
    <col min="11524" max="11524" width="4.28515625" style="2" customWidth="1"/>
    <col min="11525" max="11525" width="4.42578125" style="2" customWidth="1"/>
    <col min="11526" max="11526" width="4.140625" style="2" customWidth="1"/>
    <col min="11527" max="11528" width="12.7109375" style="2" customWidth="1"/>
    <col min="11529" max="11529" width="24" style="2" customWidth="1"/>
    <col min="11530" max="11530" width="4.42578125" style="2" customWidth="1"/>
    <col min="11531" max="11531" width="14.7109375" style="2" customWidth="1"/>
    <col min="11532" max="11532" width="15.7109375" style="2" customWidth="1"/>
    <col min="11533" max="11533" width="14.7109375" style="2" customWidth="1"/>
    <col min="11534" max="11534" width="9.28515625" style="2" customWidth="1"/>
    <col min="11535" max="11535" width="14.7109375" style="2" customWidth="1"/>
    <col min="11536" max="11536" width="24" style="2" customWidth="1"/>
    <col min="11537" max="11552" width="4.42578125" style="2" customWidth="1"/>
    <col min="11553" max="11553" width="4.7109375" style="2" customWidth="1"/>
    <col min="11554" max="11554" width="15.7109375" style="2" customWidth="1"/>
    <col min="11555" max="11555" width="20.42578125" style="2" customWidth="1"/>
    <col min="11556" max="11776" width="11.42578125" style="2"/>
    <col min="11777" max="11777" width="10.28515625" style="2" customWidth="1"/>
    <col min="11778" max="11778" width="14.42578125" style="2" customWidth="1"/>
    <col min="11779" max="11779" width="14.7109375" style="2" customWidth="1"/>
    <col min="11780" max="11780" width="4.28515625" style="2" customWidth="1"/>
    <col min="11781" max="11781" width="4.42578125" style="2" customWidth="1"/>
    <col min="11782" max="11782" width="4.140625" style="2" customWidth="1"/>
    <col min="11783" max="11784" width="12.7109375" style="2" customWidth="1"/>
    <col min="11785" max="11785" width="24" style="2" customWidth="1"/>
    <col min="11786" max="11786" width="4.42578125" style="2" customWidth="1"/>
    <col min="11787" max="11787" width="14.7109375" style="2" customWidth="1"/>
    <col min="11788" max="11788" width="15.7109375" style="2" customWidth="1"/>
    <col min="11789" max="11789" width="14.7109375" style="2" customWidth="1"/>
    <col min="11790" max="11790" width="9.28515625" style="2" customWidth="1"/>
    <col min="11791" max="11791" width="14.7109375" style="2" customWidth="1"/>
    <col min="11792" max="11792" width="24" style="2" customWidth="1"/>
    <col min="11793" max="11808" width="4.42578125" style="2" customWidth="1"/>
    <col min="11809" max="11809" width="4.7109375" style="2" customWidth="1"/>
    <col min="11810" max="11810" width="15.7109375" style="2" customWidth="1"/>
    <col min="11811" max="11811" width="20.42578125" style="2" customWidth="1"/>
    <col min="11812" max="12032" width="11.42578125" style="2"/>
    <col min="12033" max="12033" width="10.28515625" style="2" customWidth="1"/>
    <col min="12034" max="12034" width="14.42578125" style="2" customWidth="1"/>
    <col min="12035" max="12035" width="14.7109375" style="2" customWidth="1"/>
    <col min="12036" max="12036" width="4.28515625" style="2" customWidth="1"/>
    <col min="12037" max="12037" width="4.42578125" style="2" customWidth="1"/>
    <col min="12038" max="12038" width="4.140625" style="2" customWidth="1"/>
    <col min="12039" max="12040" width="12.7109375" style="2" customWidth="1"/>
    <col min="12041" max="12041" width="24" style="2" customWidth="1"/>
    <col min="12042" max="12042" width="4.42578125" style="2" customWidth="1"/>
    <col min="12043" max="12043" width="14.7109375" style="2" customWidth="1"/>
    <col min="12044" max="12044" width="15.7109375" style="2" customWidth="1"/>
    <col min="12045" max="12045" width="14.7109375" style="2" customWidth="1"/>
    <col min="12046" max="12046" width="9.28515625" style="2" customWidth="1"/>
    <col min="12047" max="12047" width="14.7109375" style="2" customWidth="1"/>
    <col min="12048" max="12048" width="24" style="2" customWidth="1"/>
    <col min="12049" max="12064" width="4.42578125" style="2" customWidth="1"/>
    <col min="12065" max="12065" width="4.7109375" style="2" customWidth="1"/>
    <col min="12066" max="12066" width="15.7109375" style="2" customWidth="1"/>
    <col min="12067" max="12067" width="20.42578125" style="2" customWidth="1"/>
    <col min="12068" max="12288" width="11.42578125" style="2"/>
    <col min="12289" max="12289" width="10.28515625" style="2" customWidth="1"/>
    <col min="12290" max="12290" width="14.42578125" style="2" customWidth="1"/>
    <col min="12291" max="12291" width="14.7109375" style="2" customWidth="1"/>
    <col min="12292" max="12292" width="4.28515625" style="2" customWidth="1"/>
    <col min="12293" max="12293" width="4.42578125" style="2" customWidth="1"/>
    <col min="12294" max="12294" width="4.140625" style="2" customWidth="1"/>
    <col min="12295" max="12296" width="12.7109375" style="2" customWidth="1"/>
    <col min="12297" max="12297" width="24" style="2" customWidth="1"/>
    <col min="12298" max="12298" width="4.42578125" style="2" customWidth="1"/>
    <col min="12299" max="12299" width="14.7109375" style="2" customWidth="1"/>
    <col min="12300" max="12300" width="15.7109375" style="2" customWidth="1"/>
    <col min="12301" max="12301" width="14.7109375" style="2" customWidth="1"/>
    <col min="12302" max="12302" width="9.28515625" style="2" customWidth="1"/>
    <col min="12303" max="12303" width="14.7109375" style="2" customWidth="1"/>
    <col min="12304" max="12304" width="24" style="2" customWidth="1"/>
    <col min="12305" max="12320" width="4.42578125" style="2" customWidth="1"/>
    <col min="12321" max="12321" width="4.7109375" style="2" customWidth="1"/>
    <col min="12322" max="12322" width="15.7109375" style="2" customWidth="1"/>
    <col min="12323" max="12323" width="20.42578125" style="2" customWidth="1"/>
    <col min="12324" max="12544" width="11.42578125" style="2"/>
    <col min="12545" max="12545" width="10.28515625" style="2" customWidth="1"/>
    <col min="12546" max="12546" width="14.42578125" style="2" customWidth="1"/>
    <col min="12547" max="12547" width="14.7109375" style="2" customWidth="1"/>
    <col min="12548" max="12548" width="4.28515625" style="2" customWidth="1"/>
    <col min="12549" max="12549" width="4.42578125" style="2" customWidth="1"/>
    <col min="12550" max="12550" width="4.140625" style="2" customWidth="1"/>
    <col min="12551" max="12552" width="12.7109375" style="2" customWidth="1"/>
    <col min="12553" max="12553" width="24" style="2" customWidth="1"/>
    <col min="12554" max="12554" width="4.42578125" style="2" customWidth="1"/>
    <col min="12555" max="12555" width="14.7109375" style="2" customWidth="1"/>
    <col min="12556" max="12556" width="15.7109375" style="2" customWidth="1"/>
    <col min="12557" max="12557" width="14.7109375" style="2" customWidth="1"/>
    <col min="12558" max="12558" width="9.28515625" style="2" customWidth="1"/>
    <col min="12559" max="12559" width="14.7109375" style="2" customWidth="1"/>
    <col min="12560" max="12560" width="24" style="2" customWidth="1"/>
    <col min="12561" max="12576" width="4.42578125" style="2" customWidth="1"/>
    <col min="12577" max="12577" width="4.7109375" style="2" customWidth="1"/>
    <col min="12578" max="12578" width="15.7109375" style="2" customWidth="1"/>
    <col min="12579" max="12579" width="20.42578125" style="2" customWidth="1"/>
    <col min="12580" max="12800" width="11.42578125" style="2"/>
    <col min="12801" max="12801" width="10.28515625" style="2" customWidth="1"/>
    <col min="12802" max="12802" width="14.42578125" style="2" customWidth="1"/>
    <col min="12803" max="12803" width="14.7109375" style="2" customWidth="1"/>
    <col min="12804" max="12804" width="4.28515625" style="2" customWidth="1"/>
    <col min="12805" max="12805" width="4.42578125" style="2" customWidth="1"/>
    <col min="12806" max="12806" width="4.140625" style="2" customWidth="1"/>
    <col min="12807" max="12808" width="12.7109375" style="2" customWidth="1"/>
    <col min="12809" max="12809" width="24" style="2" customWidth="1"/>
    <col min="12810" max="12810" width="4.42578125" style="2" customWidth="1"/>
    <col min="12811" max="12811" width="14.7109375" style="2" customWidth="1"/>
    <col min="12812" max="12812" width="15.7109375" style="2" customWidth="1"/>
    <col min="12813" max="12813" width="14.7109375" style="2" customWidth="1"/>
    <col min="12814" max="12814" width="9.28515625" style="2" customWidth="1"/>
    <col min="12815" max="12815" width="14.7109375" style="2" customWidth="1"/>
    <col min="12816" max="12816" width="24" style="2" customWidth="1"/>
    <col min="12817" max="12832" width="4.42578125" style="2" customWidth="1"/>
    <col min="12833" max="12833" width="4.7109375" style="2" customWidth="1"/>
    <col min="12834" max="12834" width="15.7109375" style="2" customWidth="1"/>
    <col min="12835" max="12835" width="20.42578125" style="2" customWidth="1"/>
    <col min="12836" max="13056" width="11.42578125" style="2"/>
    <col min="13057" max="13057" width="10.28515625" style="2" customWidth="1"/>
    <col min="13058" max="13058" width="14.42578125" style="2" customWidth="1"/>
    <col min="13059" max="13059" width="14.7109375" style="2" customWidth="1"/>
    <col min="13060" max="13060" width="4.28515625" style="2" customWidth="1"/>
    <col min="13061" max="13061" width="4.42578125" style="2" customWidth="1"/>
    <col min="13062" max="13062" width="4.140625" style="2" customWidth="1"/>
    <col min="13063" max="13064" width="12.7109375" style="2" customWidth="1"/>
    <col min="13065" max="13065" width="24" style="2" customWidth="1"/>
    <col min="13066" max="13066" width="4.42578125" style="2" customWidth="1"/>
    <col min="13067" max="13067" width="14.7109375" style="2" customWidth="1"/>
    <col min="13068" max="13068" width="15.7109375" style="2" customWidth="1"/>
    <col min="13069" max="13069" width="14.7109375" style="2" customWidth="1"/>
    <col min="13070" max="13070" width="9.28515625" style="2" customWidth="1"/>
    <col min="13071" max="13071" width="14.7109375" style="2" customWidth="1"/>
    <col min="13072" max="13072" width="24" style="2" customWidth="1"/>
    <col min="13073" max="13088" width="4.42578125" style="2" customWidth="1"/>
    <col min="13089" max="13089" width="4.7109375" style="2" customWidth="1"/>
    <col min="13090" max="13090" width="15.7109375" style="2" customWidth="1"/>
    <col min="13091" max="13091" width="20.42578125" style="2" customWidth="1"/>
    <col min="13092" max="13312" width="11.42578125" style="2"/>
    <col min="13313" max="13313" width="10.28515625" style="2" customWidth="1"/>
    <col min="13314" max="13314" width="14.42578125" style="2" customWidth="1"/>
    <col min="13315" max="13315" width="14.7109375" style="2" customWidth="1"/>
    <col min="13316" max="13316" width="4.28515625" style="2" customWidth="1"/>
    <col min="13317" max="13317" width="4.42578125" style="2" customWidth="1"/>
    <col min="13318" max="13318" width="4.140625" style="2" customWidth="1"/>
    <col min="13319" max="13320" width="12.7109375" style="2" customWidth="1"/>
    <col min="13321" max="13321" width="24" style="2" customWidth="1"/>
    <col min="13322" max="13322" width="4.42578125" style="2" customWidth="1"/>
    <col min="13323" max="13323" width="14.7109375" style="2" customWidth="1"/>
    <col min="13324" max="13324" width="15.7109375" style="2" customWidth="1"/>
    <col min="13325" max="13325" width="14.7109375" style="2" customWidth="1"/>
    <col min="13326" max="13326" width="9.28515625" style="2" customWidth="1"/>
    <col min="13327" max="13327" width="14.7109375" style="2" customWidth="1"/>
    <col min="13328" max="13328" width="24" style="2" customWidth="1"/>
    <col min="13329" max="13344" width="4.42578125" style="2" customWidth="1"/>
    <col min="13345" max="13345" width="4.7109375" style="2" customWidth="1"/>
    <col min="13346" max="13346" width="15.7109375" style="2" customWidth="1"/>
    <col min="13347" max="13347" width="20.42578125" style="2" customWidth="1"/>
    <col min="13348" max="13568" width="11.42578125" style="2"/>
    <col min="13569" max="13569" width="10.28515625" style="2" customWidth="1"/>
    <col min="13570" max="13570" width="14.42578125" style="2" customWidth="1"/>
    <col min="13571" max="13571" width="14.7109375" style="2" customWidth="1"/>
    <col min="13572" max="13572" width="4.28515625" style="2" customWidth="1"/>
    <col min="13573" max="13573" width="4.42578125" style="2" customWidth="1"/>
    <col min="13574" max="13574" width="4.140625" style="2" customWidth="1"/>
    <col min="13575" max="13576" width="12.7109375" style="2" customWidth="1"/>
    <col min="13577" max="13577" width="24" style="2" customWidth="1"/>
    <col min="13578" max="13578" width="4.42578125" style="2" customWidth="1"/>
    <col min="13579" max="13579" width="14.7109375" style="2" customWidth="1"/>
    <col min="13580" max="13580" width="15.7109375" style="2" customWidth="1"/>
    <col min="13581" max="13581" width="14.7109375" style="2" customWidth="1"/>
    <col min="13582" max="13582" width="9.28515625" style="2" customWidth="1"/>
    <col min="13583" max="13583" width="14.7109375" style="2" customWidth="1"/>
    <col min="13584" max="13584" width="24" style="2" customWidth="1"/>
    <col min="13585" max="13600" width="4.42578125" style="2" customWidth="1"/>
    <col min="13601" max="13601" width="4.7109375" style="2" customWidth="1"/>
    <col min="13602" max="13602" width="15.7109375" style="2" customWidth="1"/>
    <col min="13603" max="13603" width="20.42578125" style="2" customWidth="1"/>
    <col min="13604" max="13824" width="11.42578125" style="2"/>
    <col min="13825" max="13825" width="10.28515625" style="2" customWidth="1"/>
    <col min="13826" max="13826" width="14.42578125" style="2" customWidth="1"/>
    <col min="13827" max="13827" width="14.7109375" style="2" customWidth="1"/>
    <col min="13828" max="13828" width="4.28515625" style="2" customWidth="1"/>
    <col min="13829" max="13829" width="4.42578125" style="2" customWidth="1"/>
    <col min="13830" max="13830" width="4.140625" style="2" customWidth="1"/>
    <col min="13831" max="13832" width="12.7109375" style="2" customWidth="1"/>
    <col min="13833" max="13833" width="24" style="2" customWidth="1"/>
    <col min="13834" max="13834" width="4.42578125" style="2" customWidth="1"/>
    <col min="13835" max="13835" width="14.7109375" style="2" customWidth="1"/>
    <col min="13836" max="13836" width="15.7109375" style="2" customWidth="1"/>
    <col min="13837" max="13837" width="14.7109375" style="2" customWidth="1"/>
    <col min="13838" max="13838" width="9.28515625" style="2" customWidth="1"/>
    <col min="13839" max="13839" width="14.7109375" style="2" customWidth="1"/>
    <col min="13840" max="13840" width="24" style="2" customWidth="1"/>
    <col min="13841" max="13856" width="4.42578125" style="2" customWidth="1"/>
    <col min="13857" max="13857" width="4.7109375" style="2" customWidth="1"/>
    <col min="13858" max="13858" width="15.7109375" style="2" customWidth="1"/>
    <col min="13859" max="13859" width="20.42578125" style="2" customWidth="1"/>
    <col min="13860" max="14080" width="11.42578125" style="2"/>
    <col min="14081" max="14081" width="10.28515625" style="2" customWidth="1"/>
    <col min="14082" max="14082" width="14.42578125" style="2" customWidth="1"/>
    <col min="14083" max="14083" width="14.7109375" style="2" customWidth="1"/>
    <col min="14084" max="14084" width="4.28515625" style="2" customWidth="1"/>
    <col min="14085" max="14085" width="4.42578125" style="2" customWidth="1"/>
    <col min="14086" max="14086" width="4.140625" style="2" customWidth="1"/>
    <col min="14087" max="14088" width="12.7109375" style="2" customWidth="1"/>
    <col min="14089" max="14089" width="24" style="2" customWidth="1"/>
    <col min="14090" max="14090" width="4.42578125" style="2" customWidth="1"/>
    <col min="14091" max="14091" width="14.7109375" style="2" customWidth="1"/>
    <col min="14092" max="14092" width="15.7109375" style="2" customWidth="1"/>
    <col min="14093" max="14093" width="14.7109375" style="2" customWidth="1"/>
    <col min="14094" max="14094" width="9.28515625" style="2" customWidth="1"/>
    <col min="14095" max="14095" width="14.7109375" style="2" customWidth="1"/>
    <col min="14096" max="14096" width="24" style="2" customWidth="1"/>
    <col min="14097" max="14112" width="4.42578125" style="2" customWidth="1"/>
    <col min="14113" max="14113" width="4.7109375" style="2" customWidth="1"/>
    <col min="14114" max="14114" width="15.7109375" style="2" customWidth="1"/>
    <col min="14115" max="14115" width="20.42578125" style="2" customWidth="1"/>
    <col min="14116" max="14336" width="11.42578125" style="2"/>
    <col min="14337" max="14337" width="10.28515625" style="2" customWidth="1"/>
    <col min="14338" max="14338" width="14.42578125" style="2" customWidth="1"/>
    <col min="14339" max="14339" width="14.7109375" style="2" customWidth="1"/>
    <col min="14340" max="14340" width="4.28515625" style="2" customWidth="1"/>
    <col min="14341" max="14341" width="4.42578125" style="2" customWidth="1"/>
    <col min="14342" max="14342" width="4.140625" style="2" customWidth="1"/>
    <col min="14343" max="14344" width="12.7109375" style="2" customWidth="1"/>
    <col min="14345" max="14345" width="24" style="2" customWidth="1"/>
    <col min="14346" max="14346" width="4.42578125" style="2" customWidth="1"/>
    <col min="14347" max="14347" width="14.7109375" style="2" customWidth="1"/>
    <col min="14348" max="14348" width="15.7109375" style="2" customWidth="1"/>
    <col min="14349" max="14349" width="14.7109375" style="2" customWidth="1"/>
    <col min="14350" max="14350" width="9.28515625" style="2" customWidth="1"/>
    <col min="14351" max="14351" width="14.7109375" style="2" customWidth="1"/>
    <col min="14352" max="14352" width="24" style="2" customWidth="1"/>
    <col min="14353" max="14368" width="4.42578125" style="2" customWidth="1"/>
    <col min="14369" max="14369" width="4.7109375" style="2" customWidth="1"/>
    <col min="14370" max="14370" width="15.7109375" style="2" customWidth="1"/>
    <col min="14371" max="14371" width="20.42578125" style="2" customWidth="1"/>
    <col min="14372" max="14592" width="11.42578125" style="2"/>
    <col min="14593" max="14593" width="10.28515625" style="2" customWidth="1"/>
    <col min="14594" max="14594" width="14.42578125" style="2" customWidth="1"/>
    <col min="14595" max="14595" width="14.7109375" style="2" customWidth="1"/>
    <col min="14596" max="14596" width="4.28515625" style="2" customWidth="1"/>
    <col min="14597" max="14597" width="4.42578125" style="2" customWidth="1"/>
    <col min="14598" max="14598" width="4.140625" style="2" customWidth="1"/>
    <col min="14599" max="14600" width="12.7109375" style="2" customWidth="1"/>
    <col min="14601" max="14601" width="24" style="2" customWidth="1"/>
    <col min="14602" max="14602" width="4.42578125" style="2" customWidth="1"/>
    <col min="14603" max="14603" width="14.7109375" style="2" customWidth="1"/>
    <col min="14604" max="14604" width="15.7109375" style="2" customWidth="1"/>
    <col min="14605" max="14605" width="14.7109375" style="2" customWidth="1"/>
    <col min="14606" max="14606" width="9.28515625" style="2" customWidth="1"/>
    <col min="14607" max="14607" width="14.7109375" style="2" customWidth="1"/>
    <col min="14608" max="14608" width="24" style="2" customWidth="1"/>
    <col min="14609" max="14624" width="4.42578125" style="2" customWidth="1"/>
    <col min="14625" max="14625" width="4.7109375" style="2" customWidth="1"/>
    <col min="14626" max="14626" width="15.7109375" style="2" customWidth="1"/>
    <col min="14627" max="14627" width="20.42578125" style="2" customWidth="1"/>
    <col min="14628" max="14848" width="11.42578125" style="2"/>
    <col min="14849" max="14849" width="10.28515625" style="2" customWidth="1"/>
    <col min="14850" max="14850" width="14.42578125" style="2" customWidth="1"/>
    <col min="14851" max="14851" width="14.7109375" style="2" customWidth="1"/>
    <col min="14852" max="14852" width="4.28515625" style="2" customWidth="1"/>
    <col min="14853" max="14853" width="4.42578125" style="2" customWidth="1"/>
    <col min="14854" max="14854" width="4.140625" style="2" customWidth="1"/>
    <col min="14855" max="14856" width="12.7109375" style="2" customWidth="1"/>
    <col min="14857" max="14857" width="24" style="2" customWidth="1"/>
    <col min="14858" max="14858" width="4.42578125" style="2" customWidth="1"/>
    <col min="14859" max="14859" width="14.7109375" style="2" customWidth="1"/>
    <col min="14860" max="14860" width="15.7109375" style="2" customWidth="1"/>
    <col min="14861" max="14861" width="14.7109375" style="2" customWidth="1"/>
    <col min="14862" max="14862" width="9.28515625" style="2" customWidth="1"/>
    <col min="14863" max="14863" width="14.7109375" style="2" customWidth="1"/>
    <col min="14864" max="14864" width="24" style="2" customWidth="1"/>
    <col min="14865" max="14880" width="4.42578125" style="2" customWidth="1"/>
    <col min="14881" max="14881" width="4.7109375" style="2" customWidth="1"/>
    <col min="14882" max="14882" width="15.7109375" style="2" customWidth="1"/>
    <col min="14883" max="14883" width="20.42578125" style="2" customWidth="1"/>
    <col min="14884" max="15104" width="11.42578125" style="2"/>
    <col min="15105" max="15105" width="10.28515625" style="2" customWidth="1"/>
    <col min="15106" max="15106" width="14.42578125" style="2" customWidth="1"/>
    <col min="15107" max="15107" width="14.7109375" style="2" customWidth="1"/>
    <col min="15108" max="15108" width="4.28515625" style="2" customWidth="1"/>
    <col min="15109" max="15109" width="4.42578125" style="2" customWidth="1"/>
    <col min="15110" max="15110" width="4.140625" style="2" customWidth="1"/>
    <col min="15111" max="15112" width="12.7109375" style="2" customWidth="1"/>
    <col min="15113" max="15113" width="24" style="2" customWidth="1"/>
    <col min="15114" max="15114" width="4.42578125" style="2" customWidth="1"/>
    <col min="15115" max="15115" width="14.7109375" style="2" customWidth="1"/>
    <col min="15116" max="15116" width="15.7109375" style="2" customWidth="1"/>
    <col min="15117" max="15117" width="14.7109375" style="2" customWidth="1"/>
    <col min="15118" max="15118" width="9.28515625" style="2" customWidth="1"/>
    <col min="15119" max="15119" width="14.7109375" style="2" customWidth="1"/>
    <col min="15120" max="15120" width="24" style="2" customWidth="1"/>
    <col min="15121" max="15136" width="4.42578125" style="2" customWidth="1"/>
    <col min="15137" max="15137" width="4.7109375" style="2" customWidth="1"/>
    <col min="15138" max="15138" width="15.7109375" style="2" customWidth="1"/>
    <col min="15139" max="15139" width="20.42578125" style="2" customWidth="1"/>
    <col min="15140" max="15360" width="11.42578125" style="2"/>
    <col min="15361" max="15361" width="10.28515625" style="2" customWidth="1"/>
    <col min="15362" max="15362" width="14.42578125" style="2" customWidth="1"/>
    <col min="15363" max="15363" width="14.7109375" style="2" customWidth="1"/>
    <col min="15364" max="15364" width="4.28515625" style="2" customWidth="1"/>
    <col min="15365" max="15365" width="4.42578125" style="2" customWidth="1"/>
    <col min="15366" max="15366" width="4.140625" style="2" customWidth="1"/>
    <col min="15367" max="15368" width="12.7109375" style="2" customWidth="1"/>
    <col min="15369" max="15369" width="24" style="2" customWidth="1"/>
    <col min="15370" max="15370" width="4.42578125" style="2" customWidth="1"/>
    <col min="15371" max="15371" width="14.7109375" style="2" customWidth="1"/>
    <col min="15372" max="15372" width="15.7109375" style="2" customWidth="1"/>
    <col min="15373" max="15373" width="14.7109375" style="2" customWidth="1"/>
    <col min="15374" max="15374" width="9.28515625" style="2" customWidth="1"/>
    <col min="15375" max="15375" width="14.7109375" style="2" customWidth="1"/>
    <col min="15376" max="15376" width="24" style="2" customWidth="1"/>
    <col min="15377" max="15392" width="4.42578125" style="2" customWidth="1"/>
    <col min="15393" max="15393" width="4.7109375" style="2" customWidth="1"/>
    <col min="15394" max="15394" width="15.7109375" style="2" customWidth="1"/>
    <col min="15395" max="15395" width="20.42578125" style="2" customWidth="1"/>
    <col min="15396" max="15616" width="11.42578125" style="2"/>
    <col min="15617" max="15617" width="10.28515625" style="2" customWidth="1"/>
    <col min="15618" max="15618" width="14.42578125" style="2" customWidth="1"/>
    <col min="15619" max="15619" width="14.7109375" style="2" customWidth="1"/>
    <col min="15620" max="15620" width="4.28515625" style="2" customWidth="1"/>
    <col min="15621" max="15621" width="4.42578125" style="2" customWidth="1"/>
    <col min="15622" max="15622" width="4.140625" style="2" customWidth="1"/>
    <col min="15623" max="15624" width="12.7109375" style="2" customWidth="1"/>
    <col min="15625" max="15625" width="24" style="2" customWidth="1"/>
    <col min="15626" max="15626" width="4.42578125" style="2" customWidth="1"/>
    <col min="15627" max="15627" width="14.7109375" style="2" customWidth="1"/>
    <col min="15628" max="15628" width="15.7109375" style="2" customWidth="1"/>
    <col min="15629" max="15629" width="14.7109375" style="2" customWidth="1"/>
    <col min="15630" max="15630" width="9.28515625" style="2" customWidth="1"/>
    <col min="15631" max="15631" width="14.7109375" style="2" customWidth="1"/>
    <col min="15632" max="15632" width="24" style="2" customWidth="1"/>
    <col min="15633" max="15648" width="4.42578125" style="2" customWidth="1"/>
    <col min="15649" max="15649" width="4.7109375" style="2" customWidth="1"/>
    <col min="15650" max="15650" width="15.7109375" style="2" customWidth="1"/>
    <col min="15651" max="15651" width="20.42578125" style="2" customWidth="1"/>
    <col min="15652" max="15872" width="11.42578125" style="2"/>
    <col min="15873" max="15873" width="10.28515625" style="2" customWidth="1"/>
    <col min="15874" max="15874" width="14.42578125" style="2" customWidth="1"/>
    <col min="15875" max="15875" width="14.7109375" style="2" customWidth="1"/>
    <col min="15876" max="15876" width="4.28515625" style="2" customWidth="1"/>
    <col min="15877" max="15877" width="4.42578125" style="2" customWidth="1"/>
    <col min="15878" max="15878" width="4.140625" style="2" customWidth="1"/>
    <col min="15879" max="15880" width="12.7109375" style="2" customWidth="1"/>
    <col min="15881" max="15881" width="24" style="2" customWidth="1"/>
    <col min="15882" max="15882" width="4.42578125" style="2" customWidth="1"/>
    <col min="15883" max="15883" width="14.7109375" style="2" customWidth="1"/>
    <col min="15884" max="15884" width="15.7109375" style="2" customWidth="1"/>
    <col min="15885" max="15885" width="14.7109375" style="2" customWidth="1"/>
    <col min="15886" max="15886" width="9.28515625" style="2" customWidth="1"/>
    <col min="15887" max="15887" width="14.7109375" style="2" customWidth="1"/>
    <col min="15888" max="15888" width="24" style="2" customWidth="1"/>
    <col min="15889" max="15904" width="4.42578125" style="2" customWidth="1"/>
    <col min="15905" max="15905" width="4.7109375" style="2" customWidth="1"/>
    <col min="15906" max="15906" width="15.7109375" style="2" customWidth="1"/>
    <col min="15907" max="15907" width="20.42578125" style="2" customWidth="1"/>
    <col min="15908" max="16128" width="11.42578125" style="2"/>
    <col min="16129" max="16129" width="10.28515625" style="2" customWidth="1"/>
    <col min="16130" max="16130" width="14.42578125" style="2" customWidth="1"/>
    <col min="16131" max="16131" width="14.7109375" style="2" customWidth="1"/>
    <col min="16132" max="16132" width="4.28515625" style="2" customWidth="1"/>
    <col min="16133" max="16133" width="4.42578125" style="2" customWidth="1"/>
    <col min="16134" max="16134" width="4.140625" style="2" customWidth="1"/>
    <col min="16135" max="16136" width="12.7109375" style="2" customWidth="1"/>
    <col min="16137" max="16137" width="24" style="2" customWidth="1"/>
    <col min="16138" max="16138" width="4.42578125" style="2" customWidth="1"/>
    <col min="16139" max="16139" width="14.7109375" style="2" customWidth="1"/>
    <col min="16140" max="16140" width="15.7109375" style="2" customWidth="1"/>
    <col min="16141" max="16141" width="14.7109375" style="2" customWidth="1"/>
    <col min="16142" max="16142" width="9.28515625" style="2" customWidth="1"/>
    <col min="16143" max="16143" width="14.7109375" style="2" customWidth="1"/>
    <col min="16144" max="16144" width="24" style="2" customWidth="1"/>
    <col min="16145" max="16160" width="4.42578125" style="2" customWidth="1"/>
    <col min="16161" max="16161" width="4.7109375" style="2" customWidth="1"/>
    <col min="16162" max="16162" width="15.7109375" style="2" customWidth="1"/>
    <col min="16163" max="16163" width="20.42578125" style="2" customWidth="1"/>
    <col min="16164" max="16384" width="11.42578125" style="2"/>
  </cols>
  <sheetData>
    <row r="1" spans="1:47" ht="21.75" customHeight="1" thickBot="1" x14ac:dyDescent="0.3">
      <c r="A1" s="107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13.5" customHeight="1" thickBot="1" x14ac:dyDescent="0.3">
      <c r="A2" s="3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8.25" hidden="1" customHeight="1" x14ac:dyDescent="0.25"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0.100000000000001" customHeight="1" x14ac:dyDescent="0.25">
      <c r="A4" s="31" t="s">
        <v>49</v>
      </c>
      <c r="B4" s="32"/>
      <c r="C4" s="32"/>
      <c r="D4" s="32"/>
      <c r="E4" s="32"/>
      <c r="F4" s="32"/>
      <c r="G4" s="32"/>
      <c r="H4" s="32"/>
      <c r="I4" s="33"/>
      <c r="K4" s="31" t="s">
        <v>50</v>
      </c>
      <c r="L4" s="43"/>
      <c r="M4" s="32"/>
      <c r="N4" s="32"/>
      <c r="O4" s="32"/>
      <c r="P4" s="3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20.100000000000001" customHeight="1" x14ac:dyDescent="0.25">
      <c r="A5" s="93" t="s">
        <v>1</v>
      </c>
      <c r="B5" s="94"/>
      <c r="C5" s="91">
        <v>500</v>
      </c>
      <c r="D5" s="34" t="s">
        <v>2</v>
      </c>
      <c r="E5" s="35"/>
      <c r="F5" s="35"/>
      <c r="G5" s="35"/>
      <c r="H5" s="35"/>
      <c r="I5" s="36"/>
      <c r="K5" s="44"/>
      <c r="L5" s="35"/>
      <c r="M5" s="34" t="s">
        <v>3</v>
      </c>
      <c r="N5" s="34"/>
      <c r="O5" s="34" t="s">
        <v>4</v>
      </c>
      <c r="P5" s="3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5.25" customHeight="1" x14ac:dyDescent="0.25">
      <c r="A6" s="37"/>
      <c r="B6" s="34"/>
      <c r="C6" s="34"/>
      <c r="D6" s="34"/>
      <c r="E6" s="35"/>
      <c r="F6" s="34"/>
      <c r="G6" s="35"/>
      <c r="H6" s="35"/>
      <c r="I6" s="36"/>
      <c r="K6" s="44"/>
      <c r="L6" s="45"/>
      <c r="M6" s="45"/>
      <c r="N6" s="45"/>
      <c r="O6" s="35"/>
      <c r="P6" s="3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20.100000000000001" customHeight="1" x14ac:dyDescent="0.25">
      <c r="A7" s="93" t="s">
        <v>5</v>
      </c>
      <c r="B7" s="94"/>
      <c r="C7" s="51">
        <v>5</v>
      </c>
      <c r="D7" s="34" t="s">
        <v>6</v>
      </c>
      <c r="E7" s="35"/>
      <c r="F7" s="35"/>
      <c r="G7" s="35"/>
      <c r="H7" s="35"/>
      <c r="I7" s="36"/>
      <c r="K7" s="99" t="s">
        <v>7</v>
      </c>
      <c r="L7" s="100"/>
      <c r="M7" s="66" t="s">
        <v>8</v>
      </c>
      <c r="N7" s="34"/>
      <c r="O7" s="51">
        <v>3</v>
      </c>
      <c r="P7" s="39" t="s">
        <v>9</v>
      </c>
      <c r="Q7" s="1"/>
      <c r="R7" s="1"/>
      <c r="S7" s="1"/>
      <c r="T7" s="1"/>
      <c r="U7" s="1"/>
      <c r="V7" s="1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59"/>
      <c r="AK7" s="58"/>
      <c r="AL7" s="58"/>
      <c r="AM7" s="58"/>
      <c r="AN7" s="58"/>
      <c r="AO7" s="58"/>
      <c r="AP7" s="58"/>
      <c r="AQ7" s="58"/>
      <c r="AR7" s="1"/>
      <c r="AS7" s="1"/>
      <c r="AT7" s="1"/>
      <c r="AU7" s="1"/>
    </row>
    <row r="8" spans="1:47" ht="20.100000000000001" customHeight="1" x14ac:dyDescent="0.25">
      <c r="A8" s="93" t="s">
        <v>10</v>
      </c>
      <c r="B8" s="94"/>
      <c r="C8" s="34">
        <f>C7*1.6</f>
        <v>8</v>
      </c>
      <c r="D8" s="34" t="s">
        <v>11</v>
      </c>
      <c r="E8" s="35"/>
      <c r="F8" s="35"/>
      <c r="G8" s="35"/>
      <c r="H8" s="35"/>
      <c r="I8" s="36"/>
      <c r="K8" s="99" t="s">
        <v>12</v>
      </c>
      <c r="L8" s="100"/>
      <c r="M8" s="91">
        <v>25</v>
      </c>
      <c r="N8" s="34" t="s">
        <v>13</v>
      </c>
      <c r="O8" s="90">
        <f>15.6/O7</f>
        <v>5.2</v>
      </c>
      <c r="P8" s="39" t="s">
        <v>13</v>
      </c>
      <c r="Q8" s="1"/>
      <c r="R8" s="1"/>
      <c r="S8" s="1"/>
      <c r="T8" s="1"/>
      <c r="U8" s="1"/>
      <c r="V8" s="1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59"/>
      <c r="AK8" s="58"/>
      <c r="AL8" s="58"/>
      <c r="AM8" s="58"/>
      <c r="AN8" s="58"/>
      <c r="AO8" s="58"/>
      <c r="AP8" s="58"/>
      <c r="AQ8" s="58"/>
      <c r="AR8" s="1"/>
      <c r="AS8" s="1"/>
      <c r="AT8" s="1"/>
      <c r="AU8" s="1"/>
    </row>
    <row r="9" spans="1:47" ht="20.100000000000001" customHeight="1" x14ac:dyDescent="0.25">
      <c r="A9" s="65"/>
      <c r="B9" s="66" t="s">
        <v>14</v>
      </c>
      <c r="C9" s="51">
        <v>0.8</v>
      </c>
      <c r="D9" s="34" t="s">
        <v>15</v>
      </c>
      <c r="E9" s="35"/>
      <c r="F9" s="35"/>
      <c r="G9" s="35"/>
      <c r="H9" s="35"/>
      <c r="I9" s="36"/>
      <c r="K9" s="99" t="s">
        <v>48</v>
      </c>
      <c r="L9" s="100"/>
      <c r="M9" s="90">
        <f>E14*3+60</f>
        <v>72</v>
      </c>
      <c r="N9" s="34" t="s">
        <v>16</v>
      </c>
      <c r="O9" s="90">
        <v>10</v>
      </c>
      <c r="P9" s="39" t="s">
        <v>16</v>
      </c>
      <c r="Q9" s="1"/>
      <c r="R9" s="1"/>
      <c r="S9" s="1"/>
      <c r="T9" s="1"/>
      <c r="U9" s="1"/>
      <c r="V9" s="1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59"/>
      <c r="AK9" s="58"/>
      <c r="AL9" s="58"/>
      <c r="AM9" s="58"/>
      <c r="AN9" s="58"/>
      <c r="AO9" s="58"/>
      <c r="AP9" s="58"/>
      <c r="AQ9" s="58"/>
      <c r="AR9" s="1"/>
      <c r="AS9" s="1"/>
      <c r="AT9" s="1"/>
      <c r="AU9" s="1"/>
    </row>
    <row r="10" spans="1:47" ht="5.25" customHeight="1" x14ac:dyDescent="0.25">
      <c r="A10" s="65"/>
      <c r="B10" s="66"/>
      <c r="C10" s="34"/>
      <c r="D10" s="34"/>
      <c r="E10" s="35"/>
      <c r="F10" s="35"/>
      <c r="G10" s="35"/>
      <c r="H10" s="35"/>
      <c r="I10" s="36"/>
      <c r="K10" s="67"/>
      <c r="L10" s="68"/>
      <c r="M10" s="34"/>
      <c r="N10" s="34"/>
      <c r="O10" s="34"/>
      <c r="P10" s="39"/>
      <c r="Q10" s="1"/>
      <c r="R10" s="1"/>
      <c r="S10" s="1"/>
      <c r="T10" s="1"/>
      <c r="U10" s="1"/>
      <c r="V10" s="1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59"/>
      <c r="AK10" s="58"/>
      <c r="AL10" s="58"/>
      <c r="AM10" s="58"/>
      <c r="AN10" s="58"/>
      <c r="AO10" s="58"/>
      <c r="AP10" s="58"/>
      <c r="AQ10" s="58"/>
      <c r="AR10" s="1"/>
      <c r="AS10" s="1"/>
      <c r="AT10" s="1"/>
      <c r="AU10" s="1"/>
    </row>
    <row r="11" spans="1:47" ht="20.100000000000001" customHeight="1" x14ac:dyDescent="0.25">
      <c r="A11" s="93" t="s">
        <v>18</v>
      </c>
      <c r="B11" s="94"/>
      <c r="C11" s="52">
        <v>11</v>
      </c>
      <c r="D11" s="34" t="s">
        <v>15</v>
      </c>
      <c r="E11" s="35"/>
      <c r="F11" s="35"/>
      <c r="G11" s="35"/>
      <c r="H11" s="35"/>
      <c r="I11" s="36"/>
      <c r="K11" s="99" t="s">
        <v>17</v>
      </c>
      <c r="L11" s="100"/>
      <c r="M11" s="90">
        <v>10</v>
      </c>
      <c r="N11" s="34" t="s">
        <v>16</v>
      </c>
      <c r="O11" s="91">
        <v>160</v>
      </c>
      <c r="P11" s="39" t="s">
        <v>16</v>
      </c>
      <c r="Q11" s="1"/>
      <c r="R11" s="1"/>
      <c r="S11" s="1"/>
      <c r="T11" s="1"/>
      <c r="U11" s="1"/>
      <c r="V11" s="1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58"/>
      <c r="AK11" s="58"/>
      <c r="AL11" s="58"/>
      <c r="AM11" s="58"/>
      <c r="AN11" s="58"/>
      <c r="AO11" s="58"/>
      <c r="AP11" s="58"/>
      <c r="AQ11" s="58"/>
      <c r="AR11" s="1"/>
      <c r="AS11" s="1"/>
      <c r="AT11" s="1"/>
      <c r="AU11" s="1"/>
    </row>
    <row r="12" spans="1:47" ht="5.25" customHeight="1" x14ac:dyDescent="0.25">
      <c r="A12" s="65"/>
      <c r="B12" s="66"/>
      <c r="C12" s="34"/>
      <c r="D12" s="34"/>
      <c r="E12" s="35"/>
      <c r="F12" s="35"/>
      <c r="G12" s="35"/>
      <c r="H12" s="35"/>
      <c r="I12" s="36"/>
      <c r="K12" s="67"/>
      <c r="L12" s="68"/>
      <c r="M12" s="34"/>
      <c r="N12" s="34"/>
      <c r="O12" s="34"/>
      <c r="P12" s="39"/>
      <c r="Q12" s="1"/>
      <c r="R12" s="1"/>
      <c r="S12" s="1"/>
      <c r="T12" s="1"/>
      <c r="U12" s="1"/>
      <c r="V12" s="1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58"/>
      <c r="AK12" s="58"/>
      <c r="AL12" s="58"/>
      <c r="AM12" s="58"/>
      <c r="AN12" s="58"/>
      <c r="AO12" s="58"/>
      <c r="AP12" s="58"/>
      <c r="AQ12" s="58"/>
      <c r="AR12" s="1"/>
      <c r="AS12" s="1"/>
      <c r="AT12" s="1"/>
      <c r="AU12" s="1"/>
    </row>
    <row r="13" spans="1:47" ht="20.100000000000001" customHeight="1" x14ac:dyDescent="0.25">
      <c r="A13" s="93"/>
      <c r="B13" s="94"/>
      <c r="C13" s="35"/>
      <c r="D13" s="35"/>
      <c r="E13" s="35"/>
      <c r="F13" s="35"/>
      <c r="G13" s="35"/>
      <c r="H13" s="35"/>
      <c r="I13" s="36"/>
      <c r="K13" s="101" t="s">
        <v>19</v>
      </c>
      <c r="L13" s="102"/>
      <c r="M13" s="90">
        <f>C5*(C8/1.6)/M8</f>
        <v>100</v>
      </c>
      <c r="N13" s="34" t="s">
        <v>16</v>
      </c>
      <c r="O13" s="90">
        <f>C5*(C8/1.6)/O8</f>
        <v>480.76923076923077</v>
      </c>
      <c r="P13" s="39" t="s">
        <v>16</v>
      </c>
      <c r="Q13" s="1"/>
      <c r="R13" s="1"/>
      <c r="S13" s="1"/>
      <c r="T13" s="1"/>
      <c r="U13" s="1"/>
      <c r="V13" s="1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58"/>
      <c r="AK13" s="58"/>
      <c r="AL13" s="58"/>
      <c r="AM13" s="58"/>
      <c r="AN13" s="58"/>
      <c r="AO13" s="58"/>
      <c r="AP13" s="58"/>
      <c r="AQ13" s="58"/>
      <c r="AR13" s="1"/>
      <c r="AS13" s="1"/>
      <c r="AT13" s="1"/>
      <c r="AU13" s="1"/>
    </row>
    <row r="14" spans="1:47" ht="20.100000000000001" customHeight="1" x14ac:dyDescent="0.25">
      <c r="A14" s="93" t="s">
        <v>20</v>
      </c>
      <c r="B14" s="94"/>
      <c r="C14" s="90">
        <f>C8*C5</f>
        <v>4000</v>
      </c>
      <c r="D14" s="34" t="s">
        <v>21</v>
      </c>
      <c r="E14" s="64">
        <f>ROUNDDOWN(C14/1000,0)</f>
        <v>4</v>
      </c>
      <c r="F14" s="34" t="s">
        <v>54</v>
      </c>
      <c r="G14" s="34"/>
      <c r="H14" s="35"/>
      <c r="I14" s="36"/>
      <c r="K14" s="101" t="s">
        <v>22</v>
      </c>
      <c r="L14" s="102"/>
      <c r="M14" s="90">
        <f>SUM(M13,M11,M9)</f>
        <v>182</v>
      </c>
      <c r="N14" s="34" t="s">
        <v>16</v>
      </c>
      <c r="O14" s="90">
        <f>SUM(O9,O11,O13)</f>
        <v>650.76923076923072</v>
      </c>
      <c r="P14" s="39" t="s">
        <v>16</v>
      </c>
      <c r="Q14" s="1"/>
      <c r="R14" s="1"/>
      <c r="S14" s="1"/>
      <c r="T14" s="54"/>
      <c r="U14" s="1"/>
      <c r="V14" s="54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0"/>
      <c r="AK14" s="60"/>
      <c r="AL14" s="60"/>
      <c r="AM14" s="60"/>
      <c r="AN14" s="60"/>
      <c r="AO14" s="60"/>
      <c r="AP14" s="58"/>
      <c r="AQ14" s="58"/>
      <c r="AR14" s="1"/>
      <c r="AS14" s="1"/>
      <c r="AT14" s="1"/>
      <c r="AU14" s="1"/>
    </row>
    <row r="15" spans="1:47" ht="20.100000000000001" customHeight="1" x14ac:dyDescent="0.25">
      <c r="A15" s="93"/>
      <c r="B15" s="94"/>
      <c r="C15" s="35"/>
      <c r="D15" s="35"/>
      <c r="E15" s="46">
        <f>ROUNDUP(AI15,0)</f>
        <v>0</v>
      </c>
      <c r="F15" s="46" t="s">
        <v>55</v>
      </c>
      <c r="G15" s="38"/>
      <c r="H15" s="38"/>
      <c r="I15" s="39"/>
      <c r="K15" s="101"/>
      <c r="L15" s="102"/>
      <c r="M15" s="47">
        <f>M14/60</f>
        <v>3.0333333333333332</v>
      </c>
      <c r="N15" s="34" t="s">
        <v>23</v>
      </c>
      <c r="O15" s="47">
        <f>O14/60</f>
        <v>10.846153846153845</v>
      </c>
      <c r="P15" s="39" t="s">
        <v>23</v>
      </c>
      <c r="Q15" s="1"/>
      <c r="R15" s="1"/>
      <c r="S15" s="1"/>
      <c r="T15" s="1"/>
      <c r="U15" s="1"/>
      <c r="V15" s="1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>
        <f>IF(((C14/1000)-ROUNDDOWN(E14,0))*1000&lt;0.1,0,((C14/1000)-ROUNDDOWN(E14,0))*1000)</f>
        <v>0</v>
      </c>
      <c r="AI15" s="62">
        <f>AH15/25</f>
        <v>0</v>
      </c>
      <c r="AJ15" s="60"/>
      <c r="AK15" s="60"/>
      <c r="AL15" s="60"/>
      <c r="AM15" s="60"/>
      <c r="AN15" s="60"/>
      <c r="AO15" s="60"/>
      <c r="AP15" s="58"/>
      <c r="AQ15" s="58"/>
      <c r="AR15" s="1"/>
      <c r="AS15" s="1"/>
      <c r="AT15" s="1"/>
      <c r="AU15" s="1"/>
    </row>
    <row r="16" spans="1:47" ht="30" customHeight="1" thickBot="1" x14ac:dyDescent="0.3">
      <c r="A16" s="103"/>
      <c r="B16" s="104"/>
      <c r="C16" s="40"/>
      <c r="D16" s="40"/>
      <c r="E16" s="40"/>
      <c r="F16" s="63"/>
      <c r="G16" s="63"/>
      <c r="H16" s="41"/>
      <c r="I16" s="42"/>
      <c r="K16" s="48"/>
      <c r="L16" s="40"/>
      <c r="M16" s="55">
        <f>M15/8</f>
        <v>0.37916666666666665</v>
      </c>
      <c r="N16" s="40" t="s">
        <v>53</v>
      </c>
      <c r="O16" s="55">
        <f>O15/8</f>
        <v>1.3557692307692306</v>
      </c>
      <c r="P16" s="42" t="s">
        <v>53</v>
      </c>
      <c r="Q16" s="1"/>
      <c r="R16" s="1"/>
      <c r="S16" s="1"/>
      <c r="T16" s="1"/>
      <c r="U16" s="1"/>
      <c r="V16" s="1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58"/>
      <c r="AK16" s="58"/>
      <c r="AL16" s="58"/>
      <c r="AM16" s="58"/>
      <c r="AN16" s="58"/>
      <c r="AO16" s="58"/>
      <c r="AP16" s="58"/>
      <c r="AQ16" s="58"/>
      <c r="AR16" s="1"/>
      <c r="AS16" s="1"/>
      <c r="AT16" s="1"/>
      <c r="AU16" s="1"/>
    </row>
    <row r="17" spans="1:47" ht="7.5" customHeight="1" thickBot="1" x14ac:dyDescent="0.3">
      <c r="A17" s="4"/>
      <c r="B17" s="4"/>
      <c r="C17" s="5"/>
      <c r="D17" s="5"/>
      <c r="E17" s="5"/>
      <c r="F17" s="5"/>
      <c r="G17" s="5"/>
      <c r="H17" s="5"/>
      <c r="I17" s="5"/>
      <c r="Q17" s="1"/>
      <c r="R17" s="1"/>
      <c r="S17" s="1"/>
      <c r="T17" s="1"/>
      <c r="U17" s="1"/>
      <c r="V17" s="1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58"/>
      <c r="AK17" s="58"/>
      <c r="AL17" s="58"/>
      <c r="AM17" s="58"/>
      <c r="AN17" s="58"/>
      <c r="AO17" s="58"/>
      <c r="AP17" s="58"/>
      <c r="AQ17" s="58"/>
      <c r="AR17" s="1"/>
      <c r="AS17" s="1"/>
      <c r="AT17" s="1"/>
      <c r="AU17" s="1"/>
    </row>
    <row r="18" spans="1:47" ht="20.100000000000001" customHeight="1" x14ac:dyDescent="0.25">
      <c r="K18" s="31" t="s">
        <v>51</v>
      </c>
      <c r="L18" s="49"/>
      <c r="M18" s="49"/>
      <c r="N18" s="49"/>
      <c r="O18" s="49"/>
      <c r="P18" s="50"/>
      <c r="Q18" s="1"/>
      <c r="R18" s="1"/>
      <c r="S18" s="1"/>
      <c r="T18" s="1"/>
      <c r="U18" s="1"/>
      <c r="V18" s="1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58"/>
      <c r="AK18" s="58"/>
      <c r="AL18" s="58"/>
      <c r="AM18" s="58"/>
      <c r="AN18" s="58"/>
      <c r="AO18" s="58"/>
      <c r="AP18" s="58"/>
      <c r="AQ18" s="58"/>
      <c r="AR18" s="1"/>
      <c r="AS18" s="1"/>
      <c r="AT18" s="1"/>
      <c r="AU18" s="1"/>
    </row>
    <row r="19" spans="1:47" ht="20.100000000000001" customHeight="1" x14ac:dyDescent="0.25">
      <c r="K19" s="105" t="s">
        <v>24</v>
      </c>
      <c r="L19" s="106"/>
      <c r="M19" s="51">
        <v>40</v>
      </c>
      <c r="N19" s="34" t="s">
        <v>25</v>
      </c>
      <c r="O19" s="34"/>
      <c r="P19" s="39"/>
      <c r="Q19" s="1"/>
      <c r="R19" s="1"/>
      <c r="S19" s="1"/>
      <c r="T19" s="54"/>
      <c r="U19" s="1"/>
      <c r="V19" s="54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58"/>
      <c r="AK19" s="58"/>
      <c r="AL19" s="58"/>
      <c r="AM19" s="61"/>
      <c r="AN19" s="61"/>
      <c r="AO19" s="61"/>
      <c r="AP19" s="58"/>
      <c r="AQ19" s="58"/>
      <c r="AR19" s="1"/>
      <c r="AS19" s="1"/>
      <c r="AT19" s="1"/>
      <c r="AU19" s="1"/>
    </row>
    <row r="20" spans="1:47" ht="5.25" customHeight="1" x14ac:dyDescent="0.25">
      <c r="K20" s="69"/>
      <c r="L20" s="70"/>
      <c r="M20" s="34"/>
      <c r="N20" s="34"/>
      <c r="O20" s="34"/>
      <c r="P20" s="39"/>
      <c r="Q20" s="1"/>
      <c r="R20" s="1"/>
      <c r="S20" s="1"/>
      <c r="T20" s="1"/>
      <c r="U20" s="1"/>
      <c r="V20" s="1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58"/>
      <c r="AK20" s="58"/>
      <c r="AL20" s="58"/>
      <c r="AM20" s="58"/>
      <c r="AN20" s="58"/>
      <c r="AO20" s="61"/>
      <c r="AP20" s="58"/>
      <c r="AQ20" s="58"/>
      <c r="AR20" s="1"/>
      <c r="AS20" s="1"/>
      <c r="AT20" s="1"/>
      <c r="AU20" s="1"/>
    </row>
    <row r="21" spans="1:47" ht="20.100000000000001" customHeight="1" x14ac:dyDescent="0.25">
      <c r="K21" s="93" t="s">
        <v>57</v>
      </c>
      <c r="L21" s="94"/>
      <c r="M21" s="51">
        <v>4</v>
      </c>
      <c r="N21" s="34"/>
      <c r="O21" s="51">
        <v>4</v>
      </c>
      <c r="P21" s="39"/>
      <c r="Q21" s="1"/>
      <c r="R21" s="1"/>
      <c r="S21" s="1"/>
      <c r="T21" s="54"/>
      <c r="U21" s="1"/>
      <c r="V21" s="54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58"/>
      <c r="AK21" s="58"/>
      <c r="AL21" s="61"/>
      <c r="AM21" s="61"/>
      <c r="AN21" s="61"/>
      <c r="AO21" s="61"/>
      <c r="AP21" s="58"/>
      <c r="AQ21" s="58"/>
      <c r="AR21" s="1"/>
      <c r="AS21" s="1"/>
      <c r="AT21" s="1"/>
      <c r="AU21" s="1"/>
    </row>
    <row r="22" spans="1:47" ht="20.100000000000001" customHeight="1" x14ac:dyDescent="0.25">
      <c r="K22" s="93" t="s">
        <v>28</v>
      </c>
      <c r="L22" s="94"/>
      <c r="M22" s="90">
        <f>M19/60*M21*M14</f>
        <v>485.33333333333331</v>
      </c>
      <c r="N22" s="34"/>
      <c r="O22" s="90">
        <f>M19/60*O21*O14</f>
        <v>1735.3846153846152</v>
      </c>
      <c r="P22" s="39" t="s">
        <v>29</v>
      </c>
      <c r="Q22" s="1"/>
      <c r="R22" s="1"/>
      <c r="S22" s="1"/>
      <c r="T22" s="1"/>
      <c r="U22" s="1"/>
      <c r="V22" s="1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58"/>
      <c r="AK22" s="58"/>
      <c r="AL22" s="61"/>
      <c r="AM22" s="61"/>
      <c r="AN22" s="61"/>
      <c r="AO22" s="61"/>
      <c r="AP22" s="58"/>
      <c r="AQ22" s="58"/>
      <c r="AR22" s="1"/>
      <c r="AS22" s="1"/>
      <c r="AT22" s="1"/>
      <c r="AU22" s="1"/>
    </row>
    <row r="23" spans="1:47" ht="20.100000000000001" customHeight="1" x14ac:dyDescent="0.25">
      <c r="K23" s="93"/>
      <c r="L23" s="94"/>
      <c r="M23" s="57"/>
      <c r="N23" s="34"/>
      <c r="O23" s="56"/>
      <c r="P23" s="39"/>
      <c r="Q23" s="1"/>
      <c r="R23" s="1"/>
      <c r="S23" s="1"/>
      <c r="T23" s="1"/>
      <c r="U23" s="1"/>
      <c r="V23" s="1"/>
      <c r="W23" s="62">
        <v>6</v>
      </c>
      <c r="X23" s="62"/>
      <c r="Y23" s="62">
        <v>1</v>
      </c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58"/>
      <c r="AK23" s="58"/>
      <c r="AL23" s="61"/>
      <c r="AM23" s="61"/>
      <c r="AN23" s="61"/>
      <c r="AO23" s="61"/>
      <c r="AP23" s="58"/>
      <c r="AQ23" s="58"/>
      <c r="AR23" s="1"/>
      <c r="AS23" s="1"/>
      <c r="AT23" s="1"/>
      <c r="AU23" s="1"/>
    </row>
    <row r="24" spans="1:47" ht="5.25" customHeight="1" x14ac:dyDescent="0.25">
      <c r="K24" s="65"/>
      <c r="L24" s="66"/>
      <c r="M24" s="34"/>
      <c r="N24" s="34"/>
      <c r="O24" s="56"/>
      <c r="P24" s="39"/>
      <c r="Q24" s="1"/>
      <c r="R24" s="1"/>
      <c r="S24" s="1"/>
      <c r="T24" s="1"/>
      <c r="U24" s="1"/>
      <c r="V24" s="1"/>
      <c r="W24" s="62"/>
      <c r="X24" s="62"/>
      <c r="Y24" s="62">
        <v>2</v>
      </c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58"/>
      <c r="AK24" s="58"/>
      <c r="AL24" s="61"/>
      <c r="AM24" s="61"/>
      <c r="AN24" s="61"/>
      <c r="AO24" s="61"/>
      <c r="AP24" s="58"/>
      <c r="AQ24" s="58"/>
      <c r="AR24" s="1"/>
      <c r="AS24" s="1"/>
      <c r="AT24" s="1"/>
      <c r="AU24" s="1"/>
    </row>
    <row r="25" spans="1:47" ht="20.100000000000001" customHeight="1" x14ac:dyDescent="0.25">
      <c r="K25" s="93" t="s">
        <v>61</v>
      </c>
      <c r="L25" s="94"/>
      <c r="M25" s="51">
        <v>450</v>
      </c>
      <c r="N25" s="34"/>
      <c r="O25" s="56"/>
      <c r="P25" s="39"/>
      <c r="Q25" s="1"/>
      <c r="R25" s="1"/>
      <c r="S25" s="1"/>
      <c r="T25" s="1"/>
      <c r="U25" s="1"/>
      <c r="V25" s="1"/>
      <c r="W25" s="62"/>
      <c r="X25" s="62"/>
      <c r="Y25" s="62">
        <v>3</v>
      </c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58"/>
      <c r="AK25" s="58"/>
      <c r="AL25" s="61"/>
      <c r="AM25" s="61"/>
      <c r="AN25" s="61"/>
      <c r="AO25" s="61"/>
      <c r="AP25" s="58"/>
      <c r="AQ25" s="58"/>
      <c r="AR25" s="1"/>
      <c r="AS25" s="1"/>
      <c r="AT25" s="1"/>
      <c r="AU25" s="1"/>
    </row>
    <row r="26" spans="1:47" ht="5.25" customHeight="1" x14ac:dyDescent="0.25">
      <c r="K26" s="65"/>
      <c r="L26" s="66"/>
      <c r="M26" s="66"/>
      <c r="N26" s="34"/>
      <c r="O26" s="56"/>
      <c r="P26" s="39"/>
      <c r="Q26" s="1"/>
      <c r="R26" s="1"/>
      <c r="S26" s="1"/>
      <c r="T26" s="1"/>
      <c r="U26" s="1"/>
      <c r="V26" s="1"/>
      <c r="W26" s="62"/>
      <c r="X26" s="62"/>
      <c r="Y26" s="62">
        <v>4</v>
      </c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58"/>
      <c r="AK26" s="58"/>
      <c r="AL26" s="61"/>
      <c r="AM26" s="61"/>
      <c r="AN26" s="61"/>
      <c r="AO26" s="61"/>
      <c r="AP26" s="58"/>
      <c r="AQ26" s="58"/>
      <c r="AR26" s="1"/>
      <c r="AS26" s="1"/>
      <c r="AT26" s="1"/>
      <c r="AU26" s="1"/>
    </row>
    <row r="27" spans="1:47" ht="20.100000000000001" customHeight="1" x14ac:dyDescent="0.25">
      <c r="K27" s="71" t="s">
        <v>59</v>
      </c>
      <c r="L27" s="72"/>
      <c r="M27" s="34"/>
      <c r="N27" s="34"/>
      <c r="O27" s="56"/>
      <c r="P27" s="39"/>
      <c r="Q27" s="1"/>
      <c r="R27" s="1"/>
      <c r="S27" s="1"/>
      <c r="T27" s="1"/>
      <c r="U27" s="1"/>
      <c r="V27" s="1"/>
      <c r="W27" s="62"/>
      <c r="X27" s="62"/>
      <c r="Y27" s="62">
        <v>5</v>
      </c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58"/>
      <c r="AK27" s="58"/>
      <c r="AL27" s="61"/>
      <c r="AM27" s="61"/>
      <c r="AN27" s="61"/>
      <c r="AO27" s="61"/>
      <c r="AP27" s="58"/>
      <c r="AQ27" s="58"/>
      <c r="AR27" s="1"/>
      <c r="AS27" s="1"/>
      <c r="AT27" s="1"/>
      <c r="AU27" s="1"/>
    </row>
    <row r="28" spans="1:47" ht="5.25" customHeight="1" x14ac:dyDescent="0.25">
      <c r="K28" s="73"/>
      <c r="L28" s="72"/>
      <c r="M28" s="66"/>
      <c r="N28" s="34"/>
      <c r="O28" s="56"/>
      <c r="P28" s="39"/>
      <c r="Q28" s="1"/>
      <c r="R28" s="1"/>
      <c r="S28" s="1"/>
      <c r="T28" s="1"/>
      <c r="U28" s="1"/>
      <c r="V28" s="1"/>
      <c r="W28" s="62"/>
      <c r="X28" s="62"/>
      <c r="Y28" s="62">
        <v>6</v>
      </c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58"/>
      <c r="AK28" s="58"/>
      <c r="AL28" s="61"/>
      <c r="AM28" s="61"/>
      <c r="AN28" s="61"/>
      <c r="AO28" s="61"/>
      <c r="AP28" s="58"/>
      <c r="AQ28" s="58"/>
      <c r="AR28" s="1"/>
      <c r="AS28" s="1"/>
      <c r="AT28" s="1"/>
      <c r="AU28" s="1"/>
    </row>
    <row r="29" spans="1:47" ht="19.5" customHeight="1" x14ac:dyDescent="0.25">
      <c r="K29" s="71" t="s">
        <v>58</v>
      </c>
      <c r="L29" s="72"/>
      <c r="M29" s="66"/>
      <c r="N29" s="34"/>
      <c r="O29" s="56"/>
      <c r="P29" s="39"/>
      <c r="Q29" s="1"/>
      <c r="R29" s="1"/>
      <c r="S29" s="1"/>
      <c r="T29" s="1"/>
      <c r="U29" s="1"/>
      <c r="V29" s="1"/>
      <c r="W29" s="62"/>
      <c r="X29" s="62"/>
      <c r="Y29" s="62">
        <v>7</v>
      </c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58"/>
      <c r="AK29" s="58"/>
      <c r="AL29" s="61"/>
      <c r="AM29" s="61"/>
      <c r="AN29" s="61"/>
      <c r="AO29" s="61"/>
      <c r="AP29" s="58"/>
      <c r="AQ29" s="58"/>
      <c r="AR29" s="1"/>
      <c r="AS29" s="1"/>
      <c r="AT29" s="1"/>
      <c r="AU29" s="1"/>
    </row>
    <row r="30" spans="1:47" ht="4.5" customHeight="1" x14ac:dyDescent="0.25">
      <c r="K30" s="65"/>
      <c r="L30" s="66"/>
      <c r="M30" s="66"/>
      <c r="N30" s="34"/>
      <c r="O30" s="56"/>
      <c r="P30" s="39"/>
      <c r="Q30" s="1"/>
      <c r="R30" s="1"/>
      <c r="S30" s="1"/>
      <c r="T30" s="1"/>
      <c r="U30" s="1"/>
      <c r="V30" s="1"/>
      <c r="W30" s="62"/>
      <c r="X30" s="62"/>
      <c r="Y30" s="62">
        <v>8</v>
      </c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58"/>
      <c r="AK30" s="58"/>
      <c r="AL30" s="61"/>
      <c r="AM30" s="61"/>
      <c r="AN30" s="61"/>
      <c r="AO30" s="61"/>
      <c r="AP30" s="58"/>
      <c r="AQ30" s="58"/>
      <c r="AR30" s="1"/>
      <c r="AS30" s="1"/>
      <c r="AT30" s="1"/>
      <c r="AU30" s="1"/>
    </row>
    <row r="31" spans="1:47" ht="20.100000000000001" customHeight="1" x14ac:dyDescent="0.25">
      <c r="K31" s="93" t="s">
        <v>32</v>
      </c>
      <c r="L31" s="94"/>
      <c r="M31" s="90">
        <f>C14*(C9)</f>
        <v>3200</v>
      </c>
      <c r="N31" s="34" t="s">
        <v>29</v>
      </c>
      <c r="O31" s="90">
        <f>C14*C9</f>
        <v>3200</v>
      </c>
      <c r="P31" s="39" t="s">
        <v>29</v>
      </c>
      <c r="Q31" s="1"/>
      <c r="R31" s="1"/>
      <c r="S31" s="1"/>
      <c r="T31" s="1"/>
      <c r="U31" s="1"/>
      <c r="V31" s="1"/>
      <c r="W31" s="62"/>
      <c r="X31" s="62"/>
      <c r="Y31" s="62">
        <v>9</v>
      </c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58"/>
      <c r="AK31" s="58"/>
      <c r="AL31" s="61"/>
      <c r="AM31" s="61"/>
      <c r="AN31" s="61"/>
      <c r="AO31" s="61"/>
      <c r="AP31" s="58"/>
      <c r="AQ31" s="58"/>
      <c r="AR31" s="1"/>
      <c r="AS31" s="1"/>
      <c r="AT31" s="1"/>
      <c r="AU31" s="1"/>
    </row>
    <row r="32" spans="1:47" ht="6.75" customHeight="1" thickBot="1" x14ac:dyDescent="0.3">
      <c r="K32" s="65"/>
      <c r="L32" s="66"/>
      <c r="M32" s="34"/>
      <c r="N32" s="34"/>
      <c r="O32" s="34"/>
      <c r="P32" s="39"/>
      <c r="Q32" s="1"/>
      <c r="R32" s="1"/>
      <c r="S32" s="1"/>
      <c r="T32" s="1"/>
      <c r="U32" s="1"/>
      <c r="V32" s="1"/>
      <c r="W32" s="58"/>
      <c r="X32" s="58"/>
      <c r="Y32" s="58">
        <v>10</v>
      </c>
      <c r="Z32" s="58"/>
      <c r="AA32" s="58"/>
      <c r="AB32" s="58"/>
      <c r="AC32" s="58"/>
      <c r="AD32" s="58"/>
      <c r="AE32" s="58"/>
      <c r="AF32" s="58"/>
      <c r="AG32" s="58"/>
      <c r="AH32" s="60"/>
      <c r="AI32" s="58"/>
      <c r="AJ32" s="58"/>
      <c r="AK32" s="58"/>
      <c r="AL32" s="58"/>
      <c r="AM32" s="58"/>
      <c r="AN32" s="58"/>
      <c r="AO32" s="58"/>
      <c r="AP32" s="58"/>
      <c r="AQ32" s="58"/>
      <c r="AR32" s="1"/>
      <c r="AS32" s="1"/>
      <c r="AT32" s="1"/>
      <c r="AU32" s="1"/>
    </row>
    <row r="33" spans="1:47" ht="20.25" customHeight="1" x14ac:dyDescent="0.25">
      <c r="K33" s="74" t="s">
        <v>52</v>
      </c>
      <c r="L33" s="75"/>
      <c r="M33" s="76"/>
      <c r="N33" s="76"/>
      <c r="O33" s="76"/>
      <c r="P33" s="77"/>
      <c r="Q33" s="1"/>
      <c r="R33" s="1"/>
      <c r="S33" s="1"/>
      <c r="T33" s="1"/>
      <c r="U33" s="1"/>
      <c r="V33" s="1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60"/>
      <c r="AI33" s="58"/>
      <c r="AJ33" s="58"/>
      <c r="AK33" s="58"/>
      <c r="AL33" s="58"/>
      <c r="AM33" s="58"/>
      <c r="AN33" s="58"/>
      <c r="AO33" s="58"/>
      <c r="AP33" s="58"/>
      <c r="AQ33" s="58"/>
      <c r="AR33" s="1"/>
      <c r="AS33" s="1"/>
      <c r="AT33" s="1"/>
      <c r="AU33" s="1"/>
    </row>
    <row r="34" spans="1:47" ht="20.100000000000001" customHeight="1" x14ac:dyDescent="0.25">
      <c r="K34" s="95" t="s">
        <v>34</v>
      </c>
      <c r="L34" s="96"/>
      <c r="M34" s="92">
        <f>SUM(M22,M25,M31)</f>
        <v>4135.333333333333</v>
      </c>
      <c r="N34" s="79" t="s">
        <v>29</v>
      </c>
      <c r="O34" s="92">
        <f>SUM(O22:O31)</f>
        <v>4935.3846153846152</v>
      </c>
      <c r="P34" s="80" t="s">
        <v>29</v>
      </c>
      <c r="Q34" s="1"/>
      <c r="R34" s="1"/>
      <c r="S34" s="1"/>
      <c r="T34" s="1"/>
      <c r="U34" s="1"/>
      <c r="V34" s="1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60"/>
      <c r="AI34" s="58"/>
      <c r="AJ34" s="58"/>
      <c r="AK34" s="58"/>
      <c r="AL34" s="58"/>
      <c r="AM34" s="58"/>
      <c r="AN34" s="58"/>
      <c r="AO34" s="58"/>
      <c r="AP34" s="58"/>
      <c r="AQ34" s="58"/>
      <c r="AR34" s="1"/>
      <c r="AS34" s="1"/>
      <c r="AT34" s="1"/>
      <c r="AU34" s="1"/>
    </row>
    <row r="35" spans="1:47" ht="6.75" customHeight="1" x14ac:dyDescent="0.25">
      <c r="K35" s="81"/>
      <c r="L35" s="82"/>
      <c r="M35" s="78"/>
      <c r="N35" s="79"/>
      <c r="O35" s="78"/>
      <c r="P35" s="80"/>
      <c r="Q35" s="1"/>
      <c r="R35" s="1"/>
      <c r="S35" s="1"/>
      <c r="T35" s="1"/>
      <c r="U35" s="1"/>
      <c r="V35" s="1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1"/>
      <c r="AS35" s="1"/>
      <c r="AT35" s="1"/>
      <c r="AU35" s="1"/>
    </row>
    <row r="36" spans="1:47" ht="20.100000000000001" customHeight="1" x14ac:dyDescent="0.25">
      <c r="K36" s="97" t="s">
        <v>35</v>
      </c>
      <c r="L36" s="98"/>
      <c r="M36" s="78">
        <f>M34/C5</f>
        <v>8.2706666666666653</v>
      </c>
      <c r="N36" s="79" t="s">
        <v>29</v>
      </c>
      <c r="O36" s="78">
        <f>O34/C5</f>
        <v>9.8707692307692305</v>
      </c>
      <c r="P36" s="80" t="s">
        <v>29</v>
      </c>
      <c r="Q36" s="1"/>
      <c r="R36" s="1"/>
      <c r="S36" s="1"/>
      <c r="T36" s="1"/>
      <c r="U36" s="1"/>
      <c r="V36" s="1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1"/>
      <c r="AS36" s="1"/>
      <c r="AT36" s="1"/>
      <c r="AU36" s="1"/>
    </row>
    <row r="37" spans="1:47" ht="6.75" customHeight="1" x14ac:dyDescent="0.25">
      <c r="A37" s="4"/>
      <c r="B37" s="4"/>
      <c r="C37" s="5"/>
      <c r="D37" s="5"/>
      <c r="E37" s="5"/>
      <c r="F37" s="5"/>
      <c r="G37" s="5"/>
      <c r="H37" s="5"/>
      <c r="I37" s="5"/>
      <c r="K37" s="83"/>
      <c r="L37" s="84"/>
      <c r="M37" s="78"/>
      <c r="N37" s="79"/>
      <c r="O37" s="78"/>
      <c r="P37" s="80"/>
      <c r="Q37" s="1"/>
      <c r="R37" s="1"/>
      <c r="S37" s="1"/>
      <c r="T37" s="1"/>
      <c r="U37" s="1"/>
      <c r="V37" s="1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1"/>
      <c r="AS37" s="1"/>
      <c r="AT37" s="1"/>
      <c r="AU37" s="1"/>
    </row>
    <row r="38" spans="1:47" ht="20.100000000000001" customHeight="1" thickBot="1" x14ac:dyDescent="0.3">
      <c r="K38" s="83"/>
      <c r="L38" s="84" t="s">
        <v>36</v>
      </c>
      <c r="M38" s="88">
        <f>C11-M36</f>
        <v>2.7293333333333347</v>
      </c>
      <c r="N38" s="79" t="s">
        <v>29</v>
      </c>
      <c r="O38" s="78">
        <f>C11-O36</f>
        <v>1.1292307692307695</v>
      </c>
      <c r="P38" s="80" t="s">
        <v>29</v>
      </c>
      <c r="Q38" s="1"/>
      <c r="R38" s="1"/>
      <c r="S38" s="1"/>
      <c r="T38" s="1"/>
      <c r="U38" s="1"/>
      <c r="V38" s="1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1"/>
      <c r="AS38" s="1"/>
      <c r="AT38" s="1"/>
      <c r="AU38" s="1"/>
    </row>
    <row r="39" spans="1:47" ht="6.75" customHeight="1" thickTop="1" thickBot="1" x14ac:dyDescent="0.3">
      <c r="K39" s="85"/>
      <c r="L39" s="86"/>
      <c r="M39" s="86"/>
      <c r="N39" s="86"/>
      <c r="O39" s="86"/>
      <c r="P39" s="87"/>
      <c r="Q39" s="1"/>
      <c r="R39" s="1"/>
      <c r="S39" s="1"/>
      <c r="T39" s="1"/>
      <c r="U39" s="1"/>
      <c r="V39" s="1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1"/>
      <c r="AS39" s="1"/>
      <c r="AT39" s="1"/>
      <c r="AU39" s="1"/>
    </row>
    <row r="40" spans="1:47" ht="8.25" customHeight="1" x14ac:dyDescent="0.25">
      <c r="Q40" s="1"/>
      <c r="R40" s="1"/>
      <c r="S40" s="1"/>
      <c r="T40" s="1"/>
      <c r="U40" s="1"/>
      <c r="V40" s="1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1"/>
      <c r="AS40" s="1"/>
      <c r="AT40" s="1"/>
      <c r="AU40" s="1"/>
    </row>
    <row r="41" spans="1:47" ht="20.100000000000001" customHeight="1" x14ac:dyDescent="0.3">
      <c r="A41" s="89" t="s">
        <v>62</v>
      </c>
      <c r="Q41" s="1"/>
      <c r="R41" s="1"/>
      <c r="S41" s="1"/>
      <c r="T41" s="1"/>
      <c r="U41" s="1"/>
      <c r="V41" s="1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1"/>
      <c r="AS41" s="1"/>
      <c r="AT41" s="1"/>
      <c r="AU41" s="1"/>
    </row>
    <row r="42" spans="1:47" ht="30" customHeight="1" x14ac:dyDescent="0.25">
      <c r="Q42" s="1"/>
      <c r="R42" s="1"/>
      <c r="S42" s="1"/>
      <c r="T42" s="1"/>
      <c r="U42" s="1"/>
      <c r="V42" s="1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 t="s">
        <v>26</v>
      </c>
      <c r="AO42" s="58" t="s">
        <v>27</v>
      </c>
      <c r="AP42" s="58"/>
      <c r="AQ42" s="58"/>
      <c r="AR42" s="1"/>
      <c r="AS42" s="1"/>
      <c r="AT42" s="1"/>
      <c r="AU42" s="1"/>
    </row>
    <row r="43" spans="1:47" ht="30" customHeight="1" x14ac:dyDescent="0.25"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 t="s">
        <v>33</v>
      </c>
      <c r="AN43" s="53">
        <f>$M$38*$C$5</f>
        <v>1364.6666666666674</v>
      </c>
      <c r="AO43" s="53">
        <f>$O$38*$C$5</f>
        <v>564.61538461538476</v>
      </c>
      <c r="AP43" s="53"/>
      <c r="AQ43" s="1"/>
      <c r="AR43" s="1"/>
      <c r="AS43" s="1"/>
      <c r="AT43" s="1"/>
      <c r="AU43" s="1"/>
    </row>
    <row r="44" spans="1:47" ht="30" customHeight="1" x14ac:dyDescent="0.25"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 t="s">
        <v>60</v>
      </c>
      <c r="AN44" s="1">
        <f>$M$25</f>
        <v>450</v>
      </c>
      <c r="AO44" s="2">
        <v>0</v>
      </c>
      <c r="AQ44" s="1"/>
      <c r="AR44" s="1"/>
      <c r="AS44" s="1"/>
      <c r="AT44" s="1"/>
      <c r="AU44" s="1"/>
    </row>
    <row r="45" spans="1:47" ht="30" customHeight="1" x14ac:dyDescent="0.25"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 t="s">
        <v>30</v>
      </c>
      <c r="AN45" s="53">
        <f>$M$22</f>
        <v>485.33333333333331</v>
      </c>
      <c r="AO45" s="53">
        <f>$O$22</f>
        <v>1735.3846153846152</v>
      </c>
      <c r="AP45" s="53"/>
      <c r="AQ45" s="1"/>
      <c r="AR45" s="1"/>
      <c r="AS45" s="1"/>
      <c r="AT45" s="1"/>
      <c r="AU45" s="1"/>
    </row>
    <row r="46" spans="1:47" ht="30" customHeight="1" x14ac:dyDescent="0.25"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 t="s">
        <v>31</v>
      </c>
      <c r="AN46" s="1">
        <f>$M$31</f>
        <v>3200</v>
      </c>
      <c r="AO46" s="1">
        <f>$O$31</f>
        <v>3200</v>
      </c>
      <c r="AP46" s="1"/>
      <c r="AQ46" s="1"/>
      <c r="AR46" s="1"/>
      <c r="AS46" s="1"/>
      <c r="AT46" s="1"/>
      <c r="AU46" s="1"/>
    </row>
    <row r="47" spans="1:47" ht="30" customHeight="1" x14ac:dyDescent="0.25"/>
    <row r="48" spans="1:47" ht="30" customHeight="1" x14ac:dyDescent="0.25">
      <c r="AM48" s="1"/>
      <c r="AN48" s="1"/>
      <c r="AO48" s="1"/>
    </row>
    <row r="49" spans="1:9" ht="30" customHeight="1" x14ac:dyDescent="0.25"/>
    <row r="50" spans="1:9" ht="30" customHeight="1" x14ac:dyDescent="0.25"/>
    <row r="51" spans="1:9" ht="30" customHeight="1" x14ac:dyDescent="0.25"/>
    <row r="52" spans="1:9" s="7" customFormat="1" ht="20.100000000000001" customHeight="1" x14ac:dyDescent="0.3">
      <c r="A52" s="6"/>
      <c r="B52" s="6"/>
      <c r="C52" s="6"/>
      <c r="D52" s="6"/>
      <c r="E52" s="6"/>
      <c r="F52" s="6"/>
      <c r="G52" s="6"/>
      <c r="H52" s="6"/>
      <c r="I52" s="6"/>
    </row>
    <row r="53" spans="1:9" s="7" customFormat="1" ht="20.100000000000001" customHeight="1" x14ac:dyDescent="0.3">
      <c r="A53" s="6"/>
      <c r="B53" s="6"/>
      <c r="C53" s="6"/>
      <c r="D53" s="6"/>
      <c r="E53" s="6"/>
      <c r="F53" s="6"/>
      <c r="G53" s="6"/>
      <c r="H53" s="6"/>
      <c r="I53" s="6"/>
    </row>
    <row r="54" spans="1:9" s="7" customFormat="1" ht="20.100000000000001" customHeight="1" x14ac:dyDescent="0.3">
      <c r="A54" s="6"/>
      <c r="B54" s="6"/>
      <c r="C54" s="6"/>
      <c r="D54" s="6"/>
      <c r="E54" s="6"/>
      <c r="F54" s="6"/>
      <c r="G54" s="6"/>
      <c r="H54" s="6"/>
      <c r="I54" s="6"/>
    </row>
    <row r="55" spans="1:9" s="7" customFormat="1" ht="20.100000000000001" customHeight="1" x14ac:dyDescent="0.3">
      <c r="A55" s="6"/>
      <c r="B55" s="6"/>
      <c r="C55" s="6"/>
      <c r="D55" s="6"/>
      <c r="E55" s="6"/>
      <c r="F55" s="6"/>
      <c r="G55" s="6"/>
      <c r="H55" s="6"/>
      <c r="I55" s="6"/>
    </row>
    <row r="56" spans="1:9" s="7" customFormat="1" ht="20.100000000000001" customHeight="1" x14ac:dyDescent="0.3">
      <c r="A56" s="6"/>
      <c r="B56" s="6"/>
      <c r="C56" s="6"/>
      <c r="D56" s="6"/>
      <c r="E56" s="6"/>
      <c r="F56" s="6"/>
      <c r="G56" s="6"/>
      <c r="H56" s="6"/>
      <c r="I56" s="6"/>
    </row>
    <row r="57" spans="1:9" s="7" customFormat="1" ht="20.100000000000001" customHeight="1" x14ac:dyDescent="0.3">
      <c r="A57" s="6"/>
      <c r="B57" s="6"/>
      <c r="C57" s="6"/>
      <c r="D57" s="6"/>
      <c r="E57" s="6"/>
      <c r="F57" s="6"/>
      <c r="G57" s="6"/>
      <c r="H57" s="6"/>
      <c r="I57" s="6"/>
    </row>
    <row r="58" spans="1:9" s="7" customFormat="1" ht="20.100000000000001" customHeight="1" x14ac:dyDescent="0.3">
      <c r="A58" s="6"/>
      <c r="B58" s="6"/>
      <c r="C58" s="6"/>
      <c r="D58" s="6"/>
      <c r="E58" s="6"/>
      <c r="F58" s="6"/>
      <c r="G58" s="6"/>
      <c r="H58" s="6"/>
      <c r="I58" s="6"/>
    </row>
    <row r="59" spans="1:9" s="7" customFormat="1" ht="20.100000000000001" customHeight="1" x14ac:dyDescent="0.3">
      <c r="A59" s="6"/>
      <c r="B59" s="6"/>
      <c r="C59" s="6"/>
      <c r="D59" s="6"/>
      <c r="E59" s="6"/>
      <c r="F59" s="6"/>
      <c r="G59" s="6"/>
      <c r="H59" s="6"/>
      <c r="I59" s="6"/>
    </row>
    <row r="60" spans="1:9" s="7" customFormat="1" ht="20.100000000000001" customHeight="1" x14ac:dyDescent="0.3">
      <c r="A60" s="6"/>
      <c r="B60" s="6"/>
      <c r="C60" s="6"/>
      <c r="D60" s="6"/>
      <c r="E60" s="6"/>
      <c r="F60" s="6"/>
      <c r="G60" s="6"/>
      <c r="H60" s="6"/>
      <c r="I60" s="6"/>
    </row>
    <row r="61" spans="1:9" s="7" customFormat="1" ht="20.100000000000001" customHeight="1" x14ac:dyDescent="0.3">
      <c r="A61" s="6"/>
      <c r="B61" s="6"/>
      <c r="C61" s="6"/>
      <c r="D61" s="6"/>
      <c r="E61" s="6"/>
      <c r="F61" s="6"/>
      <c r="G61" s="6"/>
      <c r="H61" s="6"/>
      <c r="I61" s="6"/>
    </row>
    <row r="62" spans="1:9" s="7" customFormat="1" ht="20.100000000000001" customHeight="1" x14ac:dyDescent="0.3">
      <c r="A62" s="6"/>
      <c r="B62" s="6"/>
      <c r="C62" s="6"/>
      <c r="D62" s="6"/>
      <c r="E62" s="6"/>
      <c r="F62" s="6"/>
      <c r="G62" s="6"/>
      <c r="H62" s="6"/>
      <c r="I62" s="6"/>
    </row>
    <row r="63" spans="1:9" s="7" customFormat="1" ht="20.100000000000001" customHeight="1" x14ac:dyDescent="0.3">
      <c r="A63" s="6"/>
      <c r="B63" s="6"/>
      <c r="C63" s="6"/>
      <c r="D63" s="6"/>
      <c r="E63" s="6"/>
      <c r="F63" s="6"/>
      <c r="G63" s="6"/>
      <c r="H63" s="6"/>
      <c r="I63" s="6"/>
    </row>
    <row r="64" spans="1:9" s="7" customFormat="1" ht="20.100000000000001" customHeight="1" x14ac:dyDescent="0.3">
      <c r="A64" s="6"/>
      <c r="B64" s="6"/>
      <c r="C64" s="6"/>
      <c r="D64" s="6"/>
      <c r="E64" s="6"/>
      <c r="F64" s="6"/>
      <c r="G64" s="6"/>
      <c r="H64" s="6"/>
      <c r="I64" s="6"/>
    </row>
    <row r="65" spans="1:36" s="7" customFormat="1" ht="20.100000000000001" customHeight="1" x14ac:dyDescent="0.3">
      <c r="A65" s="6"/>
      <c r="B65" s="6"/>
      <c r="C65" s="6"/>
      <c r="D65" s="6"/>
      <c r="E65" s="6"/>
      <c r="F65" s="6"/>
      <c r="G65" s="6"/>
      <c r="H65" s="6"/>
      <c r="I65" s="6"/>
    </row>
    <row r="66" spans="1:36" s="7" customFormat="1" ht="20.100000000000001" customHeight="1" x14ac:dyDescent="0.3">
      <c r="A66" s="6"/>
      <c r="B66" s="6"/>
      <c r="C66" s="6"/>
      <c r="D66" s="6"/>
      <c r="E66" s="6"/>
      <c r="F66" s="6"/>
      <c r="G66" s="6"/>
      <c r="H66" s="6"/>
      <c r="I66" s="6"/>
    </row>
    <row r="67" spans="1:36" s="7" customFormat="1" ht="20.100000000000001" customHeight="1" x14ac:dyDescent="0.3">
      <c r="A67" s="6"/>
      <c r="B67" s="6"/>
      <c r="C67" s="6"/>
      <c r="D67" s="6"/>
      <c r="E67" s="6"/>
      <c r="F67" s="6"/>
      <c r="G67" s="6"/>
      <c r="H67" s="6"/>
      <c r="I67" s="6"/>
    </row>
    <row r="68" spans="1:36" s="7" customFormat="1" ht="20.100000000000001" customHeight="1" x14ac:dyDescent="0.3">
      <c r="A68" s="6"/>
      <c r="B68" s="6"/>
      <c r="C68" s="6"/>
      <c r="D68" s="6"/>
      <c r="E68" s="6"/>
      <c r="F68" s="6"/>
      <c r="G68" s="6"/>
      <c r="H68" s="6"/>
      <c r="I68" s="6"/>
    </row>
    <row r="69" spans="1:36" s="7" customFormat="1" ht="20.100000000000001" customHeight="1" x14ac:dyDescent="0.3">
      <c r="A69" s="6"/>
      <c r="B69" s="6"/>
      <c r="C69" s="6"/>
      <c r="D69" s="6"/>
      <c r="E69" s="6"/>
      <c r="F69" s="6"/>
      <c r="G69" s="6"/>
      <c r="H69" s="6"/>
      <c r="I69" s="6"/>
    </row>
    <row r="70" spans="1:36" s="7" customFormat="1" ht="20.100000000000001" customHeight="1" x14ac:dyDescent="0.3">
      <c r="A70" s="6"/>
      <c r="B70" s="6"/>
      <c r="C70" s="6"/>
      <c r="D70" s="6"/>
      <c r="E70" s="6"/>
      <c r="F70" s="6"/>
      <c r="G70" s="6"/>
      <c r="H70" s="6"/>
      <c r="I70" s="6"/>
    </row>
    <row r="71" spans="1:36" s="7" customFormat="1" ht="20.100000000000001" customHeight="1" x14ac:dyDescent="0.3">
      <c r="A71" s="6"/>
      <c r="B71" s="6"/>
      <c r="C71" s="6"/>
      <c r="D71" s="6"/>
      <c r="E71" s="6"/>
      <c r="F71" s="6"/>
      <c r="G71" s="6"/>
      <c r="H71" s="6"/>
      <c r="I71" s="6"/>
    </row>
    <row r="73" spans="1:36" ht="20.100000000000001" customHeight="1" x14ac:dyDescent="0.3">
      <c r="J73" s="8" t="s">
        <v>37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6" ht="20.100000000000001" customHeight="1" x14ac:dyDescent="0.3">
      <c r="J74" s="9" t="s">
        <v>38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I74" s="10">
        <v>500</v>
      </c>
      <c r="AJ74" s="11" t="s">
        <v>2</v>
      </c>
    </row>
    <row r="75" spans="1:36" ht="20.100000000000001" customHeight="1" x14ac:dyDescent="0.25">
      <c r="J75" s="12" t="s">
        <v>39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6" ht="20.100000000000001" customHeight="1" x14ac:dyDescent="0.25"/>
    <row r="77" spans="1:36" ht="20.100000000000001" customHeight="1" x14ac:dyDescent="0.3">
      <c r="J77" s="13" t="s">
        <v>40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4">
        <v>500</v>
      </c>
      <c r="AH77" s="11" t="s">
        <v>41</v>
      </c>
    </row>
    <row r="78" spans="1:36" ht="20.100000000000001" customHeight="1" x14ac:dyDescent="0.25"/>
    <row r="79" spans="1:36" ht="20.100000000000001" customHeight="1" x14ac:dyDescent="0.25"/>
    <row r="80" spans="1:36" ht="20.100000000000001" customHeight="1" x14ac:dyDescent="0.25"/>
    <row r="81" spans="1:34" ht="20.100000000000001" customHeight="1" x14ac:dyDescent="0.25"/>
    <row r="82" spans="1:34" ht="20.100000000000001" customHeight="1" x14ac:dyDescent="0.25"/>
    <row r="83" spans="1:34" ht="20.100000000000001" customHeight="1" x14ac:dyDescent="0.25"/>
    <row r="84" spans="1:34" ht="20.100000000000001" customHeight="1" x14ac:dyDescent="0.25"/>
    <row r="85" spans="1:34" ht="20.100000000000001" customHeight="1" x14ac:dyDescent="0.3">
      <c r="J85" s="8" t="s">
        <v>42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4" ht="20.100000000000001" customHeight="1" x14ac:dyDescent="0.3">
      <c r="J86" s="13" t="s">
        <v>43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4" ht="20.100000000000001" customHeight="1" x14ac:dyDescent="0.3">
      <c r="J87" s="13" t="s">
        <v>39</v>
      </c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4" ht="20.100000000000001" customHeight="1" x14ac:dyDescent="0.3"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4" ht="20.100000000000001" customHeight="1" x14ac:dyDescent="0.3">
      <c r="J89" s="13" t="s">
        <v>40</v>
      </c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4">
        <v>3</v>
      </c>
      <c r="AH89" s="11" t="s">
        <v>6</v>
      </c>
    </row>
    <row r="90" spans="1:34" ht="20.100000000000001" customHeight="1" x14ac:dyDescent="0.25"/>
    <row r="91" spans="1:34" ht="20.100000000000001" customHeight="1" x14ac:dyDescent="0.25"/>
    <row r="92" spans="1:34" ht="20.100000000000001" customHeight="1" x14ac:dyDescent="0.25"/>
    <row r="93" spans="1:34" ht="20.100000000000001" customHeight="1" x14ac:dyDescent="0.25"/>
    <row r="94" spans="1:34" ht="20.100000000000001" customHeight="1" thickBot="1" x14ac:dyDescent="0.3"/>
    <row r="95" spans="1:34" ht="20.100000000000001" customHeight="1" thickBot="1" x14ac:dyDescent="0.3">
      <c r="A95" s="15" t="s">
        <v>44</v>
      </c>
      <c r="B95" s="16" t="s">
        <v>38</v>
      </c>
      <c r="C95" s="17" t="s">
        <v>45</v>
      </c>
      <c r="D95" s="18" t="s">
        <v>46</v>
      </c>
    </row>
    <row r="96" spans="1:34" x14ac:dyDescent="0.25">
      <c r="A96" s="19">
        <v>1</v>
      </c>
      <c r="B96" s="20">
        <f>C5</f>
        <v>500</v>
      </c>
      <c r="C96" s="21">
        <f t="shared" ref="C96:C108" si="0">($M$19/60*4)*(($A96*$B96/$M$8)+$M$9+$M$11)+$M$23+$M$25</f>
        <v>722</v>
      </c>
      <c r="D96" s="22">
        <f t="shared" ref="D96:D108" si="1">($M$19/60*4)*(($A96*$B96/$O$8)+$O$9+$O$11)</f>
        <v>709.74358974358961</v>
      </c>
    </row>
    <row r="97" spans="1:4" x14ac:dyDescent="0.25">
      <c r="A97" s="23">
        <v>2</v>
      </c>
      <c r="B97" s="24">
        <f>B96</f>
        <v>500</v>
      </c>
      <c r="C97" s="25">
        <f t="shared" si="0"/>
        <v>775.33333333333326</v>
      </c>
      <c r="D97" s="26">
        <f t="shared" si="1"/>
        <v>966.15384615384596</v>
      </c>
    </row>
    <row r="98" spans="1:4" x14ac:dyDescent="0.25">
      <c r="A98" s="23">
        <v>3</v>
      </c>
      <c r="B98" s="24">
        <f t="shared" ref="B98:B108" si="2">B97</f>
        <v>500</v>
      </c>
      <c r="C98" s="25">
        <f t="shared" si="0"/>
        <v>828.66666666666663</v>
      </c>
      <c r="D98" s="26">
        <f t="shared" si="1"/>
        <v>1222.5641025641025</v>
      </c>
    </row>
    <row r="99" spans="1:4" x14ac:dyDescent="0.25">
      <c r="A99" s="23">
        <v>4</v>
      </c>
      <c r="B99" s="24">
        <f t="shared" si="2"/>
        <v>500</v>
      </c>
      <c r="C99" s="25">
        <f t="shared" si="0"/>
        <v>882</v>
      </c>
      <c r="D99" s="26">
        <f t="shared" si="1"/>
        <v>1478.9743589743587</v>
      </c>
    </row>
    <row r="100" spans="1:4" x14ac:dyDescent="0.25">
      <c r="A100" s="23">
        <v>5</v>
      </c>
      <c r="B100" s="24">
        <f t="shared" si="2"/>
        <v>500</v>
      </c>
      <c r="C100" s="25">
        <f t="shared" si="0"/>
        <v>935.33333333333326</v>
      </c>
      <c r="D100" s="26">
        <f t="shared" si="1"/>
        <v>1735.3846153846152</v>
      </c>
    </row>
    <row r="101" spans="1:4" x14ac:dyDescent="0.25">
      <c r="A101" s="23">
        <v>6</v>
      </c>
      <c r="B101" s="24">
        <f t="shared" si="2"/>
        <v>500</v>
      </c>
      <c r="C101" s="25">
        <f t="shared" si="0"/>
        <v>988.66666666666663</v>
      </c>
      <c r="D101" s="26">
        <f t="shared" si="1"/>
        <v>1991.7948717948716</v>
      </c>
    </row>
    <row r="102" spans="1:4" x14ac:dyDescent="0.25">
      <c r="A102" s="23">
        <v>7</v>
      </c>
      <c r="B102" s="24">
        <f t="shared" si="2"/>
        <v>500</v>
      </c>
      <c r="C102" s="25">
        <f t="shared" si="0"/>
        <v>1042</v>
      </c>
      <c r="D102" s="26">
        <f t="shared" si="1"/>
        <v>2248.2051282051279</v>
      </c>
    </row>
    <row r="103" spans="1:4" x14ac:dyDescent="0.25">
      <c r="A103" s="23">
        <v>8</v>
      </c>
      <c r="B103" s="24">
        <f t="shared" si="2"/>
        <v>500</v>
      </c>
      <c r="C103" s="25">
        <f t="shared" si="0"/>
        <v>1095.3333333333333</v>
      </c>
      <c r="D103" s="26">
        <f t="shared" si="1"/>
        <v>2504.6153846153843</v>
      </c>
    </row>
    <row r="104" spans="1:4" x14ac:dyDescent="0.25">
      <c r="A104" s="23">
        <v>9</v>
      </c>
      <c r="B104" s="24">
        <f t="shared" si="2"/>
        <v>500</v>
      </c>
      <c r="C104" s="25">
        <f t="shared" si="0"/>
        <v>1148.6666666666665</v>
      </c>
      <c r="D104" s="26">
        <f t="shared" si="1"/>
        <v>2761.0256410256407</v>
      </c>
    </row>
    <row r="105" spans="1:4" x14ac:dyDescent="0.25">
      <c r="A105" s="23">
        <v>10</v>
      </c>
      <c r="B105" s="24">
        <f t="shared" si="2"/>
        <v>500</v>
      </c>
      <c r="C105" s="25">
        <f t="shared" si="0"/>
        <v>1202</v>
      </c>
      <c r="D105" s="26">
        <f t="shared" si="1"/>
        <v>3017.435897435897</v>
      </c>
    </row>
    <row r="106" spans="1:4" x14ac:dyDescent="0.25">
      <c r="A106" s="23">
        <v>11</v>
      </c>
      <c r="B106" s="24">
        <f t="shared" si="2"/>
        <v>500</v>
      </c>
      <c r="C106" s="25">
        <f t="shared" si="0"/>
        <v>1255.3333333333333</v>
      </c>
      <c r="D106" s="26">
        <f t="shared" si="1"/>
        <v>3273.8461538461534</v>
      </c>
    </row>
    <row r="107" spans="1:4" x14ac:dyDescent="0.25">
      <c r="A107" s="23">
        <v>12</v>
      </c>
      <c r="B107" s="24">
        <f t="shared" si="2"/>
        <v>500</v>
      </c>
      <c r="C107" s="25">
        <f t="shared" si="0"/>
        <v>1308.6666666666665</v>
      </c>
      <c r="D107" s="26">
        <f t="shared" si="1"/>
        <v>3530.2564102564102</v>
      </c>
    </row>
    <row r="108" spans="1:4" ht="15.75" thickBot="1" x14ac:dyDescent="0.3">
      <c r="A108" s="27">
        <v>13</v>
      </c>
      <c r="B108" s="28">
        <f t="shared" si="2"/>
        <v>500</v>
      </c>
      <c r="C108" s="29">
        <f t="shared" si="0"/>
        <v>1362</v>
      </c>
      <c r="D108" s="30">
        <f t="shared" si="1"/>
        <v>3786.6666666666665</v>
      </c>
    </row>
    <row r="109" spans="1:4" ht="15.75" thickBot="1" x14ac:dyDescent="0.3"/>
    <row r="110" spans="1:4" ht="15.75" thickBot="1" x14ac:dyDescent="0.3">
      <c r="A110" s="15" t="s">
        <v>47</v>
      </c>
      <c r="B110" s="16" t="s">
        <v>38</v>
      </c>
      <c r="C110" s="17" t="s">
        <v>45</v>
      </c>
      <c r="D110" s="18" t="s">
        <v>46</v>
      </c>
    </row>
    <row r="111" spans="1:4" x14ac:dyDescent="0.25">
      <c r="A111" s="19">
        <f>C7</f>
        <v>5</v>
      </c>
      <c r="B111" s="20">
        <v>100</v>
      </c>
      <c r="C111" s="21">
        <f t="shared" ref="C111:C118" si="3">($M$19/60*4)*(($A111*$B111/$M$8)+$M$9+$M$11)+$M$23+$M$25</f>
        <v>722</v>
      </c>
      <c r="D111" s="22">
        <f t="shared" ref="D111:D118" si="4">($M$19/60*4)*(($A111*$B111/$O$8)+$O$9+$O$11)</f>
        <v>709.74358974358961</v>
      </c>
    </row>
    <row r="112" spans="1:4" x14ac:dyDescent="0.25">
      <c r="A112" s="23">
        <f t="shared" ref="A112:A118" si="5">A111</f>
        <v>5</v>
      </c>
      <c r="B112" s="24">
        <v>200</v>
      </c>
      <c r="C112" s="25">
        <f t="shared" si="3"/>
        <v>775.33333333333326</v>
      </c>
      <c r="D112" s="26">
        <f t="shared" si="4"/>
        <v>966.15384615384596</v>
      </c>
    </row>
    <row r="113" spans="1:4" x14ac:dyDescent="0.25">
      <c r="A113" s="23">
        <f t="shared" si="5"/>
        <v>5</v>
      </c>
      <c r="B113" s="24">
        <v>300</v>
      </c>
      <c r="C113" s="25">
        <f t="shared" si="3"/>
        <v>828.66666666666663</v>
      </c>
      <c r="D113" s="26">
        <f t="shared" si="4"/>
        <v>1222.5641025641025</v>
      </c>
    </row>
    <row r="114" spans="1:4" x14ac:dyDescent="0.25">
      <c r="A114" s="23">
        <f t="shared" si="5"/>
        <v>5</v>
      </c>
      <c r="B114" s="24">
        <v>400</v>
      </c>
      <c r="C114" s="25">
        <f t="shared" si="3"/>
        <v>882</v>
      </c>
      <c r="D114" s="26">
        <f t="shared" si="4"/>
        <v>1478.9743589743587</v>
      </c>
    </row>
    <row r="115" spans="1:4" x14ac:dyDescent="0.25">
      <c r="A115" s="23">
        <f t="shared" si="5"/>
        <v>5</v>
      </c>
      <c r="B115" s="24">
        <v>500</v>
      </c>
      <c r="C115" s="25">
        <f t="shared" si="3"/>
        <v>935.33333333333326</v>
      </c>
      <c r="D115" s="26">
        <f t="shared" si="4"/>
        <v>1735.3846153846152</v>
      </c>
    </row>
    <row r="116" spans="1:4" x14ac:dyDescent="0.25">
      <c r="A116" s="23">
        <f t="shared" si="5"/>
        <v>5</v>
      </c>
      <c r="B116" s="24">
        <v>600</v>
      </c>
      <c r="C116" s="25">
        <f t="shared" si="3"/>
        <v>988.66666666666663</v>
      </c>
      <c r="D116" s="26">
        <f t="shared" si="4"/>
        <v>1991.7948717948716</v>
      </c>
    </row>
    <row r="117" spans="1:4" x14ac:dyDescent="0.25">
      <c r="A117" s="23">
        <f t="shared" si="5"/>
        <v>5</v>
      </c>
      <c r="B117" s="24">
        <v>700</v>
      </c>
      <c r="C117" s="25">
        <f t="shared" si="3"/>
        <v>1042</v>
      </c>
      <c r="D117" s="26">
        <f t="shared" si="4"/>
        <v>2248.2051282051279</v>
      </c>
    </row>
    <row r="118" spans="1:4" ht="15.75" thickBot="1" x14ac:dyDescent="0.3">
      <c r="A118" s="27">
        <f t="shared" si="5"/>
        <v>5</v>
      </c>
      <c r="B118" s="28">
        <v>800</v>
      </c>
      <c r="C118" s="29">
        <f t="shared" si="3"/>
        <v>1095.3333333333333</v>
      </c>
      <c r="D118" s="30">
        <f t="shared" si="4"/>
        <v>2504.6153846153843</v>
      </c>
    </row>
  </sheetData>
  <sheetProtection algorithmName="SHA-512" hashValue="mpfAYfUZCr9Tm+7Chs3mzXHyJ0+l9YED41xpXn7fnPYM3PNisnKtFV8xJa0TXQD6lPX8bsKWQakb45xedFqF6w==" saltValue="lu31J8ctQkgsQHG+n6R22g==" spinCount="100000" sheet="1" selectLockedCells="1"/>
  <protectedRanges>
    <protectedRange sqref="M8" name="Variable Daten"/>
  </protectedRanges>
  <mergeCells count="24">
    <mergeCell ref="A1:P1"/>
    <mergeCell ref="A5:B5"/>
    <mergeCell ref="A7:B7"/>
    <mergeCell ref="K7:L7"/>
    <mergeCell ref="A8:B8"/>
    <mergeCell ref="K8:L8"/>
    <mergeCell ref="K22:L22"/>
    <mergeCell ref="K9:L9"/>
    <mergeCell ref="A11:B11"/>
    <mergeCell ref="K11:L11"/>
    <mergeCell ref="A13:B13"/>
    <mergeCell ref="K13:L13"/>
    <mergeCell ref="A14:B14"/>
    <mergeCell ref="K14:L14"/>
    <mergeCell ref="A15:B15"/>
    <mergeCell ref="K15:L15"/>
    <mergeCell ref="A16:B16"/>
    <mergeCell ref="K19:L19"/>
    <mergeCell ref="K21:L21"/>
    <mergeCell ref="K23:L23"/>
    <mergeCell ref="K25:L25"/>
    <mergeCell ref="K31:L31"/>
    <mergeCell ref="K34:L34"/>
    <mergeCell ref="K36:L36"/>
  </mergeCells>
  <pageMargins left="0.43307086614173229" right="0.23622047244094491" top="0.74803149606299213" bottom="0.74803149606299213" header="0.31496062992125984" footer="0.31496062992125984"/>
  <pageSetup paperSize="9" scale="70" orientation="landscape" r:id="rId1"/>
  <headerFooter>
    <oddHeader>&amp;L&amp;G&amp;R&amp;D</oddHeader>
    <oddFooter>&amp;CBeispielrechnung zum Vergleich von maschineller zu manueller Verarbeitung basierend auf Richtwerten. Die tatsächlichen Baustellenbedingungen und anfallenden Kosten können davon abweichen.</oddFooter>
  </headerFooter>
  <colBreaks count="1" manualBreakCount="1">
    <brk id="17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 PUMP-PROFI</vt:lpstr>
      <vt:lpstr>'Kalkulation PUMP-PROFI'!Druckbereich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Lesker Bernd</dc:creator>
  <cp:lastModifiedBy>Lesker Bernd</cp:lastModifiedBy>
  <cp:lastPrinted>2021-04-22T15:01:07Z</cp:lastPrinted>
  <dcterms:created xsi:type="dcterms:W3CDTF">2015-07-19T07:20:47Z</dcterms:created>
  <dcterms:modified xsi:type="dcterms:W3CDTF">2021-04-30T11:50:39Z</dcterms:modified>
</cp:coreProperties>
</file>